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s10099f2\HONTEN1\KOUHOUSITU\文書管理\ファイル連携\1_本店\1020_広報室\_限定公開\05CSR・環境推進室\4．情報開示\★CSRレポート\サステナビリティレポート2023\27.第三者検証後修正\3.ESGデータ集\"/>
    </mc:Choice>
  </mc:AlternateContent>
  <xr:revisionPtr revIDLastSave="0" documentId="13_ncr:1_{A474C839-3B21-40BA-914C-AEBCB2833499}" xr6:coauthVersionLast="47" xr6:coauthVersionMax="47" xr10:uidLastSave="{00000000-0000-0000-0000-000000000000}"/>
  <bookViews>
    <workbookView xWindow="-108" yWindow="-108" windowWidth="23256" windowHeight="12576" xr2:uid="{00000000-000D-0000-FFFF-FFFF00000000}"/>
  </bookViews>
  <sheets>
    <sheet name="目次" sheetId="1" r:id="rId1"/>
    <sheet name="環境1.環境に関する認証取得状況" sheetId="4" r:id="rId2"/>
    <sheet name="環境2.食品廃棄物の再生利用実績_x0009_" sheetId="5" r:id="rId3"/>
    <sheet name="環境3.PRTR法等届出対象化学物質" sheetId="7" r:id="rId4"/>
    <sheet name="環境4.容器包装の再商品化義務量" sheetId="8" r:id="rId5"/>
    <sheet name="環境5.環境会計" sheetId="3" r:id="rId6"/>
    <sheet name="環境6.環境負荷の全体像" sheetId="2" r:id="rId7"/>
    <sheet name="環境7.2022 年度のCO2 排出量" sheetId="9" r:id="rId8"/>
    <sheet name="環境8.スコープ3排出量" sheetId="12" r:id="rId9"/>
    <sheet name="環境9.CO2排出量（スコープ1・2）" sheetId="10" r:id="rId10"/>
    <sheet name="環境10.エネルギー使用量（スコープ1・2）" sheetId="11" r:id="rId11"/>
    <sheet name="環境11.物流部門のCO2、NOx、燃料排出量" sheetId="13" r:id="rId12"/>
    <sheet name="環境12.販売用資機材新規導入状況" sheetId="14" r:id="rId13"/>
    <sheet name="環境13.特定プラスチック使用製品提供量の推移" sheetId="15" r:id="rId14"/>
    <sheet name="環境14.プラスチック使用製品産業廃棄物等の排出量" sheetId="52" r:id="rId15"/>
    <sheet name="環境15.生産拠点におけるWRI Aqueduct" sheetId="16" r:id="rId16"/>
    <sheet name="環境16.水リスク調査コスト" sheetId="17" r:id="rId17"/>
    <sheet name="環境17.水使用量" sheetId="20" r:id="rId18"/>
    <sheet name="環境18. 廃棄物排出量" sheetId="21" r:id="rId19"/>
    <sheet name="環境19.種類別廃棄物排出量と再資源化率" sheetId="22" r:id="rId20"/>
    <sheet name="環境20. 生産拠点における生物多様性" sheetId="23" r:id="rId21"/>
    <sheet name="環境21.海外生産拠点における水の定量データ" sheetId="18" r:id="rId22"/>
    <sheet name="環境22.国内生産拠点における水の定量データ" sheetId="19" r:id="rId23"/>
    <sheet name="環境23.地域別サイトレポート（海外）" sheetId="24" r:id="rId24"/>
    <sheet name="環境24.国内サイトレポート" sheetId="25" r:id="rId25"/>
    <sheet name="社会1. 低カロリー商品乳製品売上金額比率" sheetId="26" r:id="rId26"/>
    <sheet name="社会2.コミュニティ投資額" sheetId="27" r:id="rId27"/>
    <sheet name="社会3.CSR調達アンケート・スコアごとの取引先数" sheetId="38" r:id="rId28"/>
    <sheet name="社会4.グリーン購入率" sheetId="39" r:id="rId29"/>
    <sheet name="社会5.原材料の地元調達比率" sheetId="40" r:id="rId30"/>
    <sheet name="社会6.人権啓発研修" sheetId="29" r:id="rId31"/>
    <sheet name="社会7.品質に関する認証取得" sheetId="28" r:id="rId32"/>
    <sheet name="社会8.ご相談の件数と内訳" sheetId="41" r:id="rId33"/>
    <sheet name="社会9.初任給と最低賃金との比較" sheetId="37" r:id="rId34"/>
    <sheet name="社会10.ヤクルト本社の人材データ" sheetId="31" r:id="rId35"/>
    <sheet name="社会11.海外ヤクルトグループの人材データ" sheetId="32" r:id="rId36"/>
    <sheet name="社会12.研修受講時間・費用" sheetId="30" r:id="rId37"/>
    <sheet name="社会13.代田イズム研修会" sheetId="44" r:id="rId38"/>
    <sheet name="社会14.女性管理職比率の推移" sheetId="33" r:id="rId39"/>
    <sheet name="社会15.障がい者雇用率の推移" sheetId="34" r:id="rId40"/>
    <sheet name="社会16.定年退職時における継続雇用率" sheetId="35" r:id="rId41"/>
    <sheet name="社会17.年次有給休暇の取得率と月間平均残業時間" sheetId="36" r:id="rId42"/>
    <sheet name="社会18. 育児休業取得率の推移" sheetId="42" r:id="rId43"/>
    <sheet name="社会19. 労働災害度数率・強度率" sheetId="43" r:id="rId44"/>
    <sheet name="ガバナンス1.組織形態" sheetId="45" r:id="rId45"/>
    <sheet name="ガバナンス2.各組織体の開催状況" sheetId="46" r:id="rId46"/>
    <sheet name="ガバナンス3.監査役会における報告内訳" sheetId="47" r:id="rId47"/>
    <sheet name="ガバナンス4.役員報酬" sheetId="48" r:id="rId48"/>
    <sheet name="ガバナンス5.安否確認システムの訓練参加率" sheetId="51" r:id="rId49"/>
    <sheet name="ガバナンス6.内部通報制度利用実績" sheetId="49" r:id="rId50"/>
    <sheet name="ガバナンス7.各種研修" sheetId="50" r:id="rId5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0" i="22" l="1"/>
  <c r="M90" i="22" s="1"/>
  <c r="K90" i="22"/>
  <c r="M89" i="22"/>
  <c r="M88" i="22"/>
  <c r="M87" i="22"/>
  <c r="M86" i="22"/>
  <c r="M85" i="22"/>
  <c r="M84" i="22"/>
  <c r="M83" i="22"/>
  <c r="M82" i="22"/>
  <c r="M81" i="22"/>
  <c r="M80" i="22"/>
  <c r="M79" i="22"/>
  <c r="F72" i="22"/>
  <c r="F71" i="22"/>
  <c r="E71" i="22"/>
  <c r="E72" i="22" s="1"/>
  <c r="D71" i="22"/>
  <c r="C71" i="22"/>
  <c r="G71" i="22" s="1"/>
  <c r="G70" i="22"/>
  <c r="G69" i="22"/>
  <c r="F68" i="22"/>
  <c r="E68" i="22"/>
  <c r="D68" i="22"/>
  <c r="D72" i="22" s="1"/>
  <c r="C68" i="22"/>
  <c r="C72" i="22" s="1"/>
  <c r="G67" i="22"/>
  <c r="G66" i="22"/>
  <c r="F59" i="22"/>
  <c r="F60" i="22" s="1"/>
  <c r="E59" i="22"/>
  <c r="E60" i="22" s="1"/>
  <c r="D59" i="22"/>
  <c r="D60" i="22" s="1"/>
  <c r="C59" i="22"/>
  <c r="C60" i="22" s="1"/>
  <c r="F58" i="22"/>
  <c r="F57" i="22"/>
  <c r="E56" i="22"/>
  <c r="D56" i="22"/>
  <c r="C56" i="22"/>
  <c r="F55" i="22"/>
  <c r="F54" i="22"/>
  <c r="F56" i="22" s="1"/>
  <c r="C46" i="22"/>
  <c r="F46" i="22" s="1"/>
  <c r="F45" i="22"/>
  <c r="E45" i="22"/>
  <c r="F44" i="22"/>
  <c r="E44" i="22"/>
  <c r="E43" i="22"/>
  <c r="E42" i="22"/>
  <c r="F41" i="22"/>
  <c r="E41" i="22"/>
  <c r="E46" i="22" s="1"/>
  <c r="E47" i="22" s="1"/>
  <c r="E40" i="22"/>
  <c r="D40" i="22"/>
  <c r="F40" i="22" s="1"/>
  <c r="C40" i="22"/>
  <c r="D24" i="22"/>
  <c r="F24" i="22" s="1"/>
  <c r="C24" i="22"/>
  <c r="E23" i="22"/>
  <c r="D23" i="22"/>
  <c r="F23" i="22" s="1"/>
  <c r="C23" i="22"/>
  <c r="F22" i="22"/>
  <c r="F21" i="22"/>
  <c r="F20" i="22"/>
  <c r="E20" i="22"/>
  <c r="E24" i="22" s="1"/>
  <c r="D20" i="22"/>
  <c r="C20" i="22"/>
  <c r="F15" i="9"/>
  <c r="E15" i="9"/>
  <c r="K33" i="24"/>
  <c r="C47" i="22" l="1"/>
  <c r="D47" i="22"/>
  <c r="G68" i="22"/>
  <c r="G72" i="22" s="1"/>
  <c r="D33" i="24"/>
  <c r="F10" i="35"/>
  <c r="F47" i="22" l="1"/>
  <c r="F51" i="31"/>
  <c r="E51" i="31"/>
  <c r="D51" i="31"/>
  <c r="C51" i="31"/>
  <c r="B51" i="31"/>
  <c r="F47" i="31"/>
  <c r="E47" i="31"/>
  <c r="D47" i="31"/>
  <c r="C47" i="31"/>
  <c r="B47" i="31"/>
  <c r="F46" i="31"/>
  <c r="F45" i="31" s="1"/>
  <c r="E46" i="31"/>
  <c r="D46" i="31"/>
  <c r="C46" i="31"/>
  <c r="C45" i="31" s="1"/>
  <c r="B46" i="31"/>
  <c r="F42" i="31"/>
  <c r="E42" i="31"/>
  <c r="D42" i="31"/>
  <c r="C42" i="31"/>
  <c r="B42" i="31"/>
  <c r="F39" i="31"/>
  <c r="E39" i="31"/>
  <c r="D39" i="31"/>
  <c r="C39" i="31"/>
  <c r="B39" i="31"/>
  <c r="F36" i="31"/>
  <c r="E36" i="31"/>
  <c r="D36" i="31"/>
  <c r="C36" i="31"/>
  <c r="B36" i="31"/>
  <c r="F31" i="31"/>
  <c r="F30" i="31"/>
  <c r="F29" i="31"/>
  <c r="F28" i="31"/>
  <c r="F26" i="31"/>
  <c r="F15" i="31"/>
  <c r="F14" i="31"/>
  <c r="E45" i="31" l="1"/>
  <c r="D45" i="31"/>
  <c r="B45" i="31"/>
  <c r="M23" i="19" l="1"/>
  <c r="E23" i="19"/>
  <c r="N22" i="19"/>
  <c r="H22" i="19"/>
  <c r="B22" i="19"/>
  <c r="H21" i="19"/>
  <c r="B21" i="19"/>
  <c r="N21" i="19" s="1"/>
  <c r="H20" i="19"/>
  <c r="B20" i="19"/>
  <c r="N20" i="19" s="1"/>
  <c r="H19" i="19"/>
  <c r="N19" i="19" s="1"/>
  <c r="B19" i="19"/>
  <c r="N18" i="19"/>
  <c r="H18" i="19"/>
  <c r="B18" i="19"/>
  <c r="J17" i="19"/>
  <c r="J23" i="19" s="1"/>
  <c r="I17" i="19"/>
  <c r="H17" i="19"/>
  <c r="G17" i="19"/>
  <c r="F17" i="19"/>
  <c r="E17" i="19"/>
  <c r="D17" i="19"/>
  <c r="C17" i="19"/>
  <c r="B17" i="19"/>
  <c r="H16" i="19"/>
  <c r="B16" i="19"/>
  <c r="N16" i="19" s="1"/>
  <c r="N15" i="19"/>
  <c r="H15" i="19"/>
  <c r="B15" i="19"/>
  <c r="H14" i="19"/>
  <c r="N14" i="19" s="1"/>
  <c r="B14" i="19"/>
  <c r="N13" i="19"/>
  <c r="B13" i="19"/>
  <c r="N12" i="19"/>
  <c r="H12" i="19"/>
  <c r="B12" i="19"/>
  <c r="H11" i="19"/>
  <c r="H9" i="19" s="1"/>
  <c r="H23" i="19" s="1"/>
  <c r="B11" i="19"/>
  <c r="H10" i="19"/>
  <c r="B10" i="19"/>
  <c r="B9" i="19" s="1"/>
  <c r="B23" i="19" s="1"/>
  <c r="N23" i="19" s="1"/>
  <c r="M9" i="19"/>
  <c r="L9" i="19"/>
  <c r="L23" i="19" s="1"/>
  <c r="K9" i="19"/>
  <c r="K23" i="19" s="1"/>
  <c r="J9" i="19"/>
  <c r="I9" i="19"/>
  <c r="I23" i="19" s="1"/>
  <c r="G9" i="19"/>
  <c r="G23" i="19" s="1"/>
  <c r="F9" i="19"/>
  <c r="F23" i="19" s="1"/>
  <c r="E9" i="19"/>
  <c r="D9" i="19"/>
  <c r="D23" i="19" s="1"/>
  <c r="C9" i="19"/>
  <c r="C23" i="19" s="1"/>
  <c r="N17" i="19" l="1"/>
  <c r="N10" i="19"/>
  <c r="N9" i="19" s="1"/>
  <c r="N11" i="19"/>
  <c r="I33" i="24" l="1"/>
  <c r="G33" i="24"/>
  <c r="E33" i="24"/>
  <c r="C9" i="52" l="1"/>
  <c r="C10" i="52"/>
  <c r="E21" i="12" l="1"/>
  <c r="F14" i="9" l="1"/>
  <c r="F13" i="9"/>
  <c r="F12" i="9"/>
  <c r="E17" i="2" l="1"/>
  <c r="E34" i="2" l="1"/>
  <c r="E12" i="2"/>
  <c r="E7" i="2"/>
  <c r="D12" i="2" l="1"/>
  <c r="C12" i="2"/>
  <c r="B12" i="2"/>
  <c r="D7" i="2"/>
  <c r="C7" i="2"/>
  <c r="B7" i="2"/>
</calcChain>
</file>

<file path=xl/sharedStrings.xml><?xml version="1.0" encoding="utf-8"?>
<sst xmlns="http://schemas.openxmlformats.org/spreadsheetml/2006/main" count="1506" uniqueCount="956">
  <si>
    <t>環境データ</t>
    <rPh sb="0" eb="2">
      <t>カンキョウ</t>
    </rPh>
    <phoneticPr fontId="1"/>
  </si>
  <si>
    <t>環境に関する認証取得状況（ISO 14001）</t>
    <phoneticPr fontId="1"/>
  </si>
  <si>
    <t>特定プラスチック使用製品提供量の推移</t>
    <phoneticPr fontId="1"/>
  </si>
  <si>
    <t>社会データ</t>
    <rPh sb="0" eb="2">
      <t>シャカイ</t>
    </rPh>
    <phoneticPr fontId="1"/>
  </si>
  <si>
    <t>グリーン購入率</t>
    <phoneticPr fontId="1"/>
  </si>
  <si>
    <t>ガバナンスデータ</t>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</si>
  <si>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</si>
  <si>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</si>
  <si>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3. 監査役会における報告内訳</t>
    <rPh sb="3" eb="6">
      <t>カンサヤク</t>
    </rPh>
    <rPh sb="6" eb="7">
      <t>カイ</t>
    </rPh>
    <rPh sb="11" eb="13">
      <t>ホウコク</t>
    </rPh>
    <rPh sb="13" eb="15">
      <t>ウチワケ</t>
    </rPh>
    <phoneticPr fontId="1"/>
  </si>
  <si>
    <t>4. 役員報酬</t>
    <rPh sb="3" eb="5">
      <t>ヤクイン</t>
    </rPh>
    <rPh sb="5" eb="7">
      <t>ホウシュウ</t>
    </rPh>
    <phoneticPr fontId="1"/>
  </si>
  <si>
    <t>目次に戻る</t>
    <rPh sb="0" eb="2">
      <t>モクジ</t>
    </rPh>
    <rPh sb="3" eb="4">
      <t>モド</t>
    </rPh>
    <phoneticPr fontId="1"/>
  </si>
  <si>
    <t>環境データ</t>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</si>
  <si>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</si>
  <si>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</si>
  <si>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</si>
  <si>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</si>
  <si>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</si>
  <si>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</si>
  <si>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</si>
  <si>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</si>
  <si>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</si>
  <si>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</si>
  <si>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</si>
  <si>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</si>
  <si>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</si>
  <si>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</si>
  <si>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</si>
  <si>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</si>
  <si>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</si>
  <si>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●物流・販売</t>
    <rPh sb="1" eb="3">
      <t>ブツリュウ</t>
    </rPh>
    <rPh sb="4" eb="6">
      <t>ハンバイ</t>
    </rPh>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</si>
  <si>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</si>
  <si>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</si>
  <si>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</si>
  <si>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</si>
  <si>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</si>
  <si>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</si>
  <si>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</si>
  <si>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</si>
  <si>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</si>
  <si>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</si>
  <si>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</si>
  <si>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</si>
  <si>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</si>
  <si>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SOx（t）</t>
    <phoneticPr fontId="1"/>
  </si>
  <si>
    <t>NOx（t）</t>
    <phoneticPr fontId="1"/>
  </si>
  <si>
    <t>●物流・販売：大気排出</t>
    <rPh sb="1" eb="3">
      <t>ブツリュウ</t>
    </rPh>
    <rPh sb="4" eb="6">
      <t>ハンバイ</t>
    </rPh>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</si>
  <si>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</si>
  <si>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</si>
  <si>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t>●環境会計の実績</t>
    <rPh sb="1" eb="3">
      <t>カンキョウ</t>
    </rPh>
    <rPh sb="3" eb="5">
      <t>カイケイ</t>
    </rPh>
    <rPh sb="6" eb="8">
      <t>ジッセキ</t>
    </rPh>
    <phoneticPr fontId="1"/>
  </si>
  <si>
    <t>（単位：百万円）</t>
    <rPh sb="1" eb="3">
      <t>タンイ</t>
    </rPh>
    <rPh sb="4" eb="7">
      <t>ヒャクマンエン</t>
    </rPh>
    <phoneticPr fontId="1"/>
  </si>
  <si>
    <t>分類</t>
  </si>
  <si>
    <t>主な取り組み内容</t>
  </si>
  <si>
    <t>投資額</t>
  </si>
  <si>
    <t>費用額</t>
  </si>
  <si>
    <t>合計</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</si>
  <si>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</si>
  <si>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</si>
  <si>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</si>
  <si>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</si>
  <si>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</si>
  <si>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</si>
  <si>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</si>
  <si>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</si>
  <si>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</si>
  <si>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</si>
  <si>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</si>
  <si>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</si>
  <si>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</si>
  <si>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</si>
  <si>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</si>
  <si>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</si>
  <si>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</si>
  <si>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</si>
  <si>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効果の内容</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</si>
  <si>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</si>
  <si>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</si>
  <si>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</si>
  <si>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</si>
  <si>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</si>
  <si>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</si>
  <si>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</si>
  <si>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取得拠点数</t>
    <phoneticPr fontId="1"/>
  </si>
  <si>
    <t>取得比率</t>
    <phoneticPr fontId="1"/>
  </si>
  <si>
    <t>本社工場、ボトリング会社、（全12か所）</t>
    <phoneticPr fontId="1"/>
  </si>
  <si>
    <t>中央研究所</t>
    <phoneticPr fontId="1"/>
  </si>
  <si>
    <t>国内販売会社（全101社）</t>
    <phoneticPr fontId="1"/>
  </si>
  <si>
    <t>海外工場（全27か所）</t>
    <phoneticPr fontId="1"/>
  </si>
  <si>
    <t>1. 環境に関する認証取得状況（ISO 14001）</t>
    <rPh sb="3" eb="5">
      <t>カンキョウ</t>
    </rPh>
    <rPh sb="6" eb="7">
      <t>カン</t>
    </rPh>
    <rPh sb="9" eb="11">
      <t>ニンショウ</t>
    </rPh>
    <rPh sb="11" eb="13">
      <t>シュトク</t>
    </rPh>
    <rPh sb="13" eb="15">
      <t>ジョウキョウ</t>
    </rPh>
    <phoneticPr fontId="1"/>
  </si>
  <si>
    <t>容器包装の区分</t>
  </si>
  <si>
    <t>ガラスびん（t）</t>
    <phoneticPr fontId="1"/>
  </si>
  <si>
    <t>PET ボトル（t）</t>
    <phoneticPr fontId="1"/>
  </si>
  <si>
    <t>プラスチック製容器包装（t）</t>
    <phoneticPr fontId="1"/>
  </si>
  <si>
    <t>紙製容器包装（t）</t>
    <phoneticPr fontId="1"/>
  </si>
  <si>
    <t>合計</t>
    <phoneticPr fontId="1"/>
  </si>
  <si>
    <t>食品廃棄物の再生利用実績</t>
    <rPh sb="0" eb="2">
      <t>ショクヒン</t>
    </rPh>
    <rPh sb="2" eb="5">
      <t>ハイキブツ</t>
    </rPh>
    <rPh sb="6" eb="8">
      <t>サイセイ</t>
    </rPh>
    <rPh sb="8" eb="10">
      <t>リヨウ</t>
    </rPh>
    <rPh sb="10" eb="12">
      <t>ジッセキ</t>
    </rPh>
    <phoneticPr fontId="1"/>
  </si>
  <si>
    <t>●2021年度</t>
    <phoneticPr fontId="1"/>
  </si>
  <si>
    <t>化学物質名</t>
    <phoneticPr fontId="1"/>
  </si>
  <si>
    <t>取扱量（kg/年）</t>
    <phoneticPr fontId="1"/>
  </si>
  <si>
    <t>環境への排出量
（kg/年）</t>
    <phoneticPr fontId="1"/>
  </si>
  <si>
    <t>事業所外移動量
（kg/年）</t>
    <phoneticPr fontId="1"/>
  </si>
  <si>
    <t>PRTR法</t>
    <phoneticPr fontId="1"/>
  </si>
  <si>
    <t>東京都環境確保条例</t>
    <phoneticPr fontId="1"/>
  </si>
  <si>
    <t>クロロホルム</t>
  </si>
  <si>
    <t>○</t>
    <phoneticPr fontId="1"/>
  </si>
  <si>
    <t>メタノール</t>
  </si>
  <si>
    <t>硫酸</t>
    <phoneticPr fontId="1"/>
  </si>
  <si>
    <t>※ 各化学物質の用途は主に反応溶媒、抽出溶媒です。硫酸についてはpH調整等に使用しています。
　 上記数値は国および東京都への報告値です。</t>
    <phoneticPr fontId="1"/>
  </si>
  <si>
    <t>●2020年度</t>
    <phoneticPr fontId="1"/>
  </si>
  <si>
    <t>◯</t>
  </si>
  <si>
    <t>●2019年度</t>
    <phoneticPr fontId="1"/>
  </si>
  <si>
    <t>酢酸エチル</t>
  </si>
  <si>
    <t>ヘキサン</t>
    <phoneticPr fontId="1"/>
  </si>
  <si>
    <t>●2018年度</t>
    <phoneticPr fontId="1"/>
  </si>
  <si>
    <t>アセトン</t>
    <phoneticPr fontId="1"/>
  </si>
  <si>
    <t>3. 中央研究所（東京都国立市）が使用する「PRTR法／東京都環境確保条例」届出対象化学物質</t>
    <rPh sb="3" eb="5">
      <t>チュウオウ</t>
    </rPh>
    <rPh sb="5" eb="8">
      <t>ケンキュウショ</t>
    </rPh>
    <rPh sb="9" eb="12">
      <t>トウキョウト</t>
    </rPh>
    <rPh sb="12" eb="15">
      <t>クニタチシ</t>
    </rPh>
    <rPh sb="17" eb="19">
      <t>シヨウ</t>
    </rPh>
    <rPh sb="26" eb="27">
      <t>ホウ</t>
    </rPh>
    <rPh sb="28" eb="31">
      <t>トウキョウト</t>
    </rPh>
    <rPh sb="31" eb="33">
      <t>カンキョウ</t>
    </rPh>
    <rPh sb="33" eb="35">
      <t>カクホ</t>
    </rPh>
    <rPh sb="35" eb="37">
      <t>ジョウレイ</t>
    </rPh>
    <rPh sb="38" eb="40">
      <t>トドケデ</t>
    </rPh>
    <rPh sb="40" eb="42">
      <t>タイショウ</t>
    </rPh>
    <rPh sb="42" eb="44">
      <t>カガク</t>
    </rPh>
    <rPh sb="44" eb="46">
      <t>ブッシツ</t>
    </rPh>
    <phoneticPr fontId="1"/>
  </si>
  <si>
    <t>年度</t>
    <phoneticPr fontId="1"/>
  </si>
  <si>
    <t>2010（基準年）</t>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</si>
  <si>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</si>
  <si>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2018（基準年）</t>
    <rPh sb="5" eb="7">
      <t>キジュン</t>
    </rPh>
    <rPh sb="7" eb="8">
      <t>ネン</t>
    </rPh>
    <phoneticPr fontId="1"/>
  </si>
  <si>
    <t>※ 原単位算出時のCO₂排出量は、本社工場は化粧品工場と医薬品工場を除いた5工場を集計範囲としています。</t>
    <rPh sb="2" eb="5">
      <t>ゲンタンイ</t>
    </rPh>
    <rPh sb="5" eb="7">
      <t>サンシュツ</t>
    </rPh>
    <rPh sb="7" eb="8">
      <t>ジ</t>
    </rPh>
    <rPh sb="12" eb="14">
      <t>ハイシュツ</t>
    </rPh>
    <rPh sb="14" eb="15">
      <t>リョウ</t>
    </rPh>
    <rPh sb="17" eb="19">
      <t>ホンシャ</t>
    </rPh>
    <rPh sb="19" eb="21">
      <t>コウジョウ</t>
    </rPh>
    <rPh sb="22" eb="25">
      <t>ケショウヒン</t>
    </rPh>
    <rPh sb="25" eb="27">
      <t>コウジョウ</t>
    </rPh>
    <rPh sb="28" eb="31">
      <t>イヤクヒン</t>
    </rPh>
    <rPh sb="31" eb="33">
      <t>コウジョウ</t>
    </rPh>
    <rPh sb="34" eb="35">
      <t>ノゾ</t>
    </rPh>
    <rPh sb="38" eb="40">
      <t>コウジョウ</t>
    </rPh>
    <rPh sb="41" eb="43">
      <t>シュウケイ</t>
    </rPh>
    <rPh sb="43" eb="45">
      <t>ハンイ</t>
    </rPh>
    <phoneticPr fontId="1"/>
  </si>
  <si>
    <t>※ 排出係数は各年の各電力会社調整後排出係数を使用しています。</t>
    <phoneticPr fontId="1"/>
  </si>
  <si>
    <t>原油換算量（燃料系）（スコープ1）（kl）</t>
    <phoneticPr fontId="1"/>
  </si>
  <si>
    <t>原油換算量（電力系）（スコープ2）（kl）</t>
    <phoneticPr fontId="1"/>
  </si>
  <si>
    <t>※ 原単位算出時の原油換算量は、本社工場は化粧品工場と医薬品工場を除いた5工場を集計範囲としています。</t>
    <phoneticPr fontId="1"/>
  </si>
  <si>
    <t>生産量原単位（kl(原油)/kl(製品)）</t>
    <phoneticPr fontId="1"/>
  </si>
  <si>
    <t>カテゴリ</t>
    <phoneticPr fontId="1"/>
  </si>
  <si>
    <t>該当／非該当</t>
  </si>
  <si>
    <t>算定方法または非該当の理由</t>
  </si>
  <si>
    <t>算定結果（t）</t>
  </si>
  <si>
    <t>購入した製品・サービス</t>
  </si>
  <si>
    <t>該当</t>
  </si>
  <si>
    <t>自社乳製品、医薬品、化粧品の原料、包装資材購入金額および清涼飲料、医薬品、化粧品の製品買取価格、および上水道使用量、排水量から算定しました。</t>
    <phoneticPr fontId="1"/>
  </si>
  <si>
    <t>資本財</t>
  </si>
  <si>
    <t>有価証券報告書「固定資産当期増加額」より算定しました。</t>
  </si>
  <si>
    <t>スコープ1,2に含まれない燃料およびエネルギー関連活動</t>
    <phoneticPr fontId="1"/>
  </si>
  <si>
    <t>スコープ1,2の算定に使用したエネルギー、電力使用量より算定しました。</t>
  </si>
  <si>
    <t>輸送、配送（上流）</t>
  </si>
  <si>
    <t>非該当</t>
  </si>
  <si>
    <t>スコープ1,2の範囲には物流子会社も含めています。上流の調達物流における排出量はスコープ1,2に含めて計算しているため、このカテゴリで計算する主な排出量はありません。</t>
  </si>
  <si>
    <t>―</t>
  </si>
  <si>
    <t>事業から出る廃棄物</t>
  </si>
  <si>
    <t>各事業所で発生した廃棄物重量より算定しました。</t>
  </si>
  <si>
    <t>出張</t>
  </si>
  <si>
    <t>従業員数より算定しました。</t>
  </si>
  <si>
    <t>雇用者の通勤</t>
  </si>
  <si>
    <t>事業所別従業員数より算定しました。</t>
  </si>
  <si>
    <t>リース資産（上流）</t>
  </si>
  <si>
    <t>上流のリース資産で使用しているエネルギー使用量は、すべてスコープ1,2に含まれるため、このカテゴリで算定するものはありません。</t>
  </si>
  <si>
    <t>輸送、配送（下流）</t>
  </si>
  <si>
    <t>物流拠点から先の下流物流および消費者まで、または店舗までの物流に関しては十分な情報が得られていないため、現状では算定が困難です。</t>
  </si>
  <si>
    <t>販売した製品の加工</t>
  </si>
  <si>
    <t>当社製品は、食品（乳製品、清涼飲料）、医薬品、化粧品の完成品が主たるものであり、すべて消費されるため、中間製品として加工されるものはありません。したがって、加工に関する排出量はありません。</t>
  </si>
  <si>
    <t>販売した製品の使用</t>
  </si>
  <si>
    <t>当社製品は、食品（乳製品、清涼飲料）、医薬品、化粧品の完成品が主たるものであり、すべて消費されるため、使用に関する排出量はありません。</t>
  </si>
  <si>
    <t>販売した製品の廃棄</t>
  </si>
  <si>
    <t>販売した食品（乳製品、清涼飲料）、医薬品、化粧品の包装資材の重量から算定しました。</t>
  </si>
  <si>
    <t>リース資産（下流）</t>
  </si>
  <si>
    <t>自動販売機の消費電力量より算定しました。</t>
  </si>
  <si>
    <t>フランチャイズ</t>
  </si>
  <si>
    <t>当社は食品、医薬品、化粧品等の製造業であり、フランチャイズ展開を行っていません。したがって、当社はこのカテゴリに関連する排出量はありません。</t>
  </si>
  <si>
    <t>投資</t>
  </si>
  <si>
    <t>当社は食品、医薬品、化粧品等の製造業であり、投資を目的とした事業を行っていません。このカテゴリは金融業のためのものであり、当社はこのカテゴリに関連する排出量はありません。</t>
  </si>
  <si>
    <t>東京物流センターCO2排出量（スコープ2）（t-CO2）</t>
    <rPh sb="0" eb="2">
      <t>トウキョウ</t>
    </rPh>
    <rPh sb="2" eb="4">
      <t>ブツリュウ</t>
    </rPh>
    <rPh sb="11" eb="14">
      <t>ハイシュツリョウ</t>
    </rPh>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</si>
  <si>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</si>
  <si>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</si>
  <si>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原料液輸送CO2排出量</t>
    <rPh sb="0" eb="2">
      <t>ゲンリョウ</t>
    </rPh>
    <rPh sb="2" eb="3">
      <t>エキ</t>
    </rPh>
    <rPh sb="3" eb="5">
      <t>ユソウ</t>
    </rPh>
    <rPh sb="8" eb="11">
      <t>ハイシュツリョウ</t>
    </rPh>
    <phoneticPr fontId="1"/>
  </si>
  <si>
    <t>ディーゼル燃料使用量（kl）</t>
    <phoneticPr fontId="1"/>
  </si>
  <si>
    <r>
      <t>NO</t>
    </r>
    <r>
      <rPr>
        <vertAlign val="subscript"/>
        <sz val="11"/>
        <color theme="1"/>
        <rFont val="Meiryo UI"/>
        <family val="3"/>
        <charset val="128"/>
      </rPr>
      <t>X</t>
    </r>
    <r>
      <rPr>
        <sz val="11"/>
        <color theme="1"/>
        <rFont val="Meiryo UI"/>
        <family val="3"/>
        <charset val="128"/>
      </rPr>
      <t>排出量（t）</t>
    </r>
    <phoneticPr fontId="1"/>
  </si>
  <si>
    <t>物流子会社</t>
    <phoneticPr fontId="1"/>
  </si>
  <si>
    <t>その他</t>
    <rPh sb="2" eb="3">
      <t>タ</t>
    </rPh>
    <phoneticPr fontId="1"/>
  </si>
  <si>
    <t>合計</t>
    <rPh sb="0" eb="2">
      <t>ゴウケイ</t>
    </rPh>
    <phoneticPr fontId="1"/>
  </si>
  <si>
    <r>
      <t>物流子会社CO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</si>
  <si>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r>
      <t>その他CO</t>
    </r>
    <r>
      <rPr>
        <vertAlign val="subscript"/>
        <sz val="11"/>
        <rFont val="Meiryo UI"/>
        <family val="3"/>
        <charset val="128"/>
      </rPr>
      <t>2</t>
    </r>
    <r>
      <rPr>
        <sz val="11"/>
        <rFont val="Meiryo UI"/>
        <family val="3"/>
        <charset val="128"/>
      </rPr>
      <t>排出量（スコープ1）（t-CO</t>
    </r>
    <r>
      <rPr>
        <vertAlign val="subscript"/>
        <sz val="11"/>
        <rFont val="Meiryo UI"/>
        <family val="3"/>
        <charset val="128"/>
      </rPr>
      <t>2</t>
    </r>
    <r>
      <rPr>
        <sz val="11"/>
        <rFont val="Meiryo UI"/>
        <family val="3"/>
        <charset val="128"/>
      </rPr>
      <t>）</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</si>
  <si>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</si>
  <si>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</si>
  <si>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</si>
  <si>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</si>
  <si>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</si>
  <si>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</si>
  <si>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r>
      <t>電気自動車（コムス）</t>
    </r>
    <r>
      <rPr>
        <vertAlign val="superscript"/>
        <sz val="11"/>
        <color theme="1"/>
        <rFont val="Meiryo UI"/>
        <family val="3"/>
        <charset val="128"/>
      </rPr>
      <t>※</t>
    </r>
    <phoneticPr fontId="1"/>
  </si>
  <si>
    <t>13. 特定プラスチック使用製品提供量の推移</t>
    <phoneticPr fontId="1"/>
  </si>
  <si>
    <t>12. 販売用資機材新規導入状況</t>
    <phoneticPr fontId="1"/>
  </si>
  <si>
    <r>
      <t>11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t>
    </r>
    <rPh sb="3" eb="5">
      <t>ブツリュウ</t>
    </rPh>
    <rPh sb="9" eb="11">
      <t>ハイシュツ</t>
    </rPh>
    <rPh sb="11" eb="12">
      <t>リョウ</t>
    </rPh>
    <phoneticPr fontId="1"/>
  </si>
  <si>
    <t>4. 容器包装の再商品化義務量</t>
    <rPh sb="3" eb="5">
      <t>ヨウキ</t>
    </rPh>
    <rPh sb="5" eb="7">
      <t>ホウソウ</t>
    </rPh>
    <rPh sb="8" eb="12">
      <t>サイショウヒンカ</t>
    </rPh>
    <rPh sb="12" eb="14">
      <t>ギム</t>
    </rPh>
    <rPh sb="14" eb="15">
      <t>リョウ</t>
    </rPh>
    <phoneticPr fontId="1"/>
  </si>
  <si>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</si>
  <si>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</si>
  <si>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</si>
  <si>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</si>
  <si>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</si>
  <si>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</si>
  <si>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</si>
  <si>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</si>
  <si>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</si>
  <si>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</si>
  <si>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</si>
  <si>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コスト（万円）</t>
    <phoneticPr fontId="1"/>
  </si>
  <si>
    <t>（単位：㎥）</t>
    <phoneticPr fontId="1"/>
  </si>
  <si>
    <t>国・地域名</t>
  </si>
  <si>
    <t>工場名</t>
  </si>
  <si>
    <t>取水量</t>
  </si>
  <si>
    <t>取水源</t>
  </si>
  <si>
    <t>排水量</t>
  </si>
  <si>
    <t>排水先</t>
  </si>
  <si>
    <t>水の消費量</t>
  </si>
  <si>
    <t>地下水（井戸水を含む）</t>
  </si>
  <si>
    <t>第三者からの水（水道水を含む）</t>
  </si>
  <si>
    <t>地表水</t>
  </si>
  <si>
    <t>海水（汽水を含む）</t>
  </si>
  <si>
    <t>生産随伴水</t>
  </si>
  <si>
    <t>第三者の水域（下水道含む</t>
  </si>
  <si>
    <t>地表水域（河川／湖沼）</t>
  </si>
  <si>
    <t>海水（汽水域含む）</t>
    <phoneticPr fontId="1"/>
  </si>
  <si>
    <t>地下水域</t>
  </si>
  <si>
    <t>地下水（散水、灌漑を含む）</t>
    <phoneticPr fontId="1"/>
  </si>
  <si>
    <t>台湾</t>
  </si>
  <si>
    <t>中壢工場</t>
  </si>
  <si>
    <t>ブラジル</t>
  </si>
  <si>
    <t>ロレーナ工場</t>
  </si>
  <si>
    <t>香港</t>
  </si>
  <si>
    <t>大埔工場</t>
  </si>
  <si>
    <t>タイ</t>
  </si>
  <si>
    <t>バンコク工場</t>
  </si>
  <si>
    <t>アユタヤ工場</t>
  </si>
  <si>
    <t>３工場（平澤、論山、天安）</t>
  </si>
  <si>
    <t>フィリピン</t>
  </si>
  <si>
    <t>カランバ工場</t>
  </si>
  <si>
    <t>シンガポール</t>
  </si>
  <si>
    <t>シンガポール工場</t>
  </si>
  <si>
    <t>メキシコ</t>
  </si>
  <si>
    <t>グアダラハラ工場</t>
  </si>
  <si>
    <t>イスタパルカ工場</t>
  </si>
  <si>
    <t>インドネシア</t>
  </si>
  <si>
    <t>スカブミ工場</t>
  </si>
  <si>
    <t>スラバヤ工場（モジョコルト工場）</t>
  </si>
  <si>
    <t>オーストラリア</t>
  </si>
  <si>
    <t>オーストラリア工場</t>
  </si>
  <si>
    <t>オランダ</t>
  </si>
  <si>
    <t>アルメア工場</t>
  </si>
  <si>
    <t>中国</t>
  </si>
  <si>
    <t>広州第一工場</t>
  </si>
  <si>
    <t>広州第二工場</t>
  </si>
  <si>
    <t>佛山工場</t>
  </si>
  <si>
    <t>上海工場</t>
  </si>
  <si>
    <t>天津工場</t>
  </si>
  <si>
    <t>無錫工場</t>
  </si>
  <si>
    <t>マレーシア</t>
  </si>
  <si>
    <t>マレーシア工場</t>
  </si>
  <si>
    <t>インド</t>
  </si>
  <si>
    <t>ソニパット・ライ工場</t>
  </si>
  <si>
    <t>ベトナム</t>
  </si>
  <si>
    <t>ベトナム工場</t>
  </si>
  <si>
    <t>アメリカ</t>
  </si>
  <si>
    <t>カリフォルニア工場</t>
  </si>
  <si>
    <t>ミャンマー</t>
  </si>
  <si>
    <t>ミャンマー工場</t>
  </si>
  <si>
    <t>総合計</t>
  </si>
  <si>
    <t>※ 韓国はヤクルト類の充填量比からの推計値</t>
    <phoneticPr fontId="1"/>
  </si>
  <si>
    <t>本社</t>
    <rPh sb="0" eb="2">
      <t>ホンシャ</t>
    </rPh>
    <phoneticPr fontId="27"/>
  </si>
  <si>
    <t>中央研究所</t>
    <rPh sb="0" eb="5">
      <t>チュウオウケンキュウジョ</t>
    </rPh>
    <phoneticPr fontId="27"/>
  </si>
  <si>
    <t>本・支店</t>
    <rPh sb="0" eb="1">
      <t>ホン</t>
    </rPh>
    <rPh sb="2" eb="4">
      <t>シテン</t>
    </rPh>
    <phoneticPr fontId="27"/>
  </si>
  <si>
    <t>医薬支店</t>
    <rPh sb="0" eb="4">
      <t>イヤクシテン</t>
    </rPh>
    <phoneticPr fontId="27"/>
  </si>
  <si>
    <t>連結子会社（国内）</t>
    <rPh sb="0" eb="5">
      <t>レンケツコガイシャ</t>
    </rPh>
    <rPh sb="6" eb="8">
      <t>コクナイ</t>
    </rPh>
    <phoneticPr fontId="27"/>
  </si>
  <si>
    <t>ボトリング会社</t>
    <rPh sb="5" eb="7">
      <t>カイシャ</t>
    </rPh>
    <phoneticPr fontId="27"/>
  </si>
  <si>
    <t>販売会社</t>
    <rPh sb="0" eb="4">
      <t>ハンバイカイシャ</t>
    </rPh>
    <phoneticPr fontId="27"/>
  </si>
  <si>
    <t>その他</t>
    <rPh sb="2" eb="3">
      <t>タ</t>
    </rPh>
    <phoneticPr fontId="27"/>
  </si>
  <si>
    <t>連結子会社（海外）</t>
    <rPh sb="0" eb="5">
      <t>レンケツコガイシャ</t>
    </rPh>
    <rPh sb="6" eb="8">
      <t>カイガイ</t>
    </rPh>
    <phoneticPr fontId="27"/>
  </si>
  <si>
    <t>合計</t>
    <rPh sb="0" eb="2">
      <t>ゴウケイ</t>
    </rPh>
    <phoneticPr fontId="27"/>
  </si>
  <si>
    <t>スコープ１</t>
  </si>
  <si>
    <t>スコープ２</t>
  </si>
  <si>
    <t>スコープ３</t>
  </si>
  <si>
    <t>地表水域
（河川／湖沼）</t>
    <phoneticPr fontId="1"/>
  </si>
  <si>
    <t>本社工場計</t>
  </si>
  <si>
    <t>福島工場</t>
  </si>
  <si>
    <t>茨城工場</t>
  </si>
  <si>
    <t>富士裾野工場</t>
    <phoneticPr fontId="1"/>
  </si>
  <si>
    <t>富士裾野医薬品工場</t>
    <phoneticPr fontId="1"/>
  </si>
  <si>
    <t>兵庫三木工場</t>
  </si>
  <si>
    <t>佐賀工場</t>
  </si>
  <si>
    <t>湘南化粧品工場</t>
  </si>
  <si>
    <t>ボトリング会社計</t>
  </si>
  <si>
    <t>岩手ヤクルト工場</t>
  </si>
  <si>
    <t>千葉ヤクルト工場</t>
  </si>
  <si>
    <t>愛知ヤクルト工場</t>
  </si>
  <si>
    <t>岡山和気ヤクルト工場</t>
  </si>
  <si>
    <t>福岡ヤクルト工場</t>
  </si>
  <si>
    <t>地下水
（井戸水を含む）</t>
    <phoneticPr fontId="1"/>
  </si>
  <si>
    <t>第三者からの水
（水道水を含む）</t>
    <phoneticPr fontId="1"/>
  </si>
  <si>
    <t>海水
（汽水を含む）</t>
    <phoneticPr fontId="1"/>
  </si>
  <si>
    <t>第三者の水域
（下水道含む）</t>
    <phoneticPr fontId="1"/>
  </si>
  <si>
    <t>海域
（汽水域含む）</t>
    <phoneticPr fontId="1"/>
  </si>
  <si>
    <t>その他
（散水、灌漑を含む）</t>
    <phoneticPr fontId="1"/>
  </si>
  <si>
    <t>本社工場水使用量（千㎥）</t>
    <phoneticPr fontId="1"/>
  </si>
  <si>
    <t>ボトリング会社水使用量（千㎥）</t>
    <phoneticPr fontId="1"/>
  </si>
  <si>
    <t>※ 原単位算出時の水使用量は、本社工場は化粧品工場と医薬品工場を除いた5工場を集計範囲としています。</t>
    <phoneticPr fontId="1"/>
  </si>
  <si>
    <t>生産量原単位（㎥ /kl）</t>
    <phoneticPr fontId="1"/>
  </si>
  <si>
    <t>※ 原単位算出時の廃棄物排出量は、本社工場は化粧品工場と医薬品工場を除いた5工場を集計範囲としています。</t>
    <phoneticPr fontId="1"/>
  </si>
  <si>
    <t>廃棄物排出量（t）</t>
    <phoneticPr fontId="1"/>
  </si>
  <si>
    <t>排出量原単位（kg/kl）</t>
    <phoneticPr fontId="1"/>
  </si>
  <si>
    <t>排出量（t）</t>
    <phoneticPr fontId="1"/>
  </si>
  <si>
    <t>再資源化量（t）</t>
    <phoneticPr fontId="1"/>
  </si>
  <si>
    <t>再資源化率（％）</t>
    <phoneticPr fontId="1"/>
  </si>
  <si>
    <t>汚泥</t>
    <phoneticPr fontId="1"/>
  </si>
  <si>
    <t>紙くず</t>
    <phoneticPr fontId="1"/>
  </si>
  <si>
    <t>廃プラスチック</t>
    <phoneticPr fontId="1"/>
  </si>
  <si>
    <t>金属くず</t>
  </si>
  <si>
    <t>植物性残渣</t>
    <phoneticPr fontId="1"/>
  </si>
  <si>
    <t>―</t>
    <phoneticPr fontId="1"/>
  </si>
  <si>
    <t>ガラスくず</t>
    <phoneticPr fontId="1"/>
  </si>
  <si>
    <t>燃えがら</t>
    <phoneticPr fontId="1"/>
  </si>
  <si>
    <t xml:space="preserve">廃油 </t>
    <phoneticPr fontId="1"/>
  </si>
  <si>
    <t>木くず</t>
    <phoneticPr fontId="1"/>
  </si>
  <si>
    <t>ゴムくず</t>
    <phoneticPr fontId="1"/>
  </si>
  <si>
    <t>その他</t>
    <phoneticPr fontId="1"/>
  </si>
  <si>
    <t>工場</t>
    <phoneticPr fontId="1"/>
  </si>
  <si>
    <t>河川流域</t>
    <phoneticPr fontId="1"/>
  </si>
  <si>
    <t>IBAT使用による調査</t>
    <phoneticPr fontId="1"/>
  </si>
  <si>
    <t>生物多様性に関わる特記事項</t>
    <phoneticPr fontId="1"/>
  </si>
  <si>
    <t>水棲生物の種類数</t>
    <phoneticPr fontId="1"/>
  </si>
  <si>
    <t>絶滅危惧種
（IUCN指定）</t>
    <phoneticPr fontId="1"/>
  </si>
  <si>
    <t>福島工場</t>
    <phoneticPr fontId="1"/>
  </si>
  <si>
    <t>摺上川を含む阿武隈川流域全体</t>
    <rPh sb="13" eb="14">
      <t>カラダ</t>
    </rPh>
    <phoneticPr fontId="1"/>
  </si>
  <si>
    <r>
      <t>0</t>
    </r>
    <r>
      <rPr>
        <vertAlign val="superscript"/>
        <sz val="11"/>
        <color theme="1"/>
        <rFont val="Meiryo UI"/>
        <family val="3"/>
        <charset val="128"/>
      </rPr>
      <t>※</t>
    </r>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</si>
  <si>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（IUCN指定レッドリスト）が飛来することから、国際NGOにより生物多様性重要地域（Key Biodiversity Area: KBA）および重要野鳥地域（Important Bird and Biodiversity Areas: IBA）に指定されている。</t>
    </r>
    <phoneticPr fontId="1"/>
  </si>
  <si>
    <t>兵庫三木工場</t>
    <rPh sb="0" eb="2">
      <t>ヒョウゴ</t>
    </rPh>
    <rPh sb="2" eb="4">
      <t>ミキ</t>
    </rPh>
    <rPh sb="4" eb="6">
      <t>コウジョウ</t>
    </rPh>
    <phoneticPr fontId="1"/>
  </si>
  <si>
    <t>加古川流域・武庫川流域・
淀川流域・神戸市周辺</t>
    <rPh sb="22" eb="23">
      <t>ヘン</t>
    </rPh>
    <phoneticPr fontId="1"/>
  </si>
  <si>
    <t>拠点の下流域10km圏内には、生物多様性について、特別重要な地域はなく、拠点周辺の小水域においてIUCNの指定する絶滅危惧種の生息は指摘されていない。</t>
    <phoneticPr fontId="1"/>
  </si>
  <si>
    <t>茨城工場</t>
    <rPh sb="0" eb="2">
      <t>イバラキ</t>
    </rPh>
    <rPh sb="2" eb="4">
      <t>コウジョウ</t>
    </rPh>
    <phoneticPr fontId="1"/>
  </si>
  <si>
    <t>利根川水系</t>
    <rPh sb="4" eb="5">
      <t>ケイ</t>
    </rPh>
    <phoneticPr fontId="1"/>
  </si>
  <si>
    <t>富士裾野工場・
富士裾野医薬品工場</t>
    <rPh sb="8" eb="10">
      <t>フジ</t>
    </rPh>
    <rPh sb="10" eb="12">
      <t>スソノ</t>
    </rPh>
    <rPh sb="12" eb="15">
      <t>イヤクヒン</t>
    </rPh>
    <rPh sb="15" eb="17">
      <t>コウジョウ</t>
    </rPh>
    <phoneticPr fontId="1"/>
  </si>
  <si>
    <t>狩野川流域</t>
    <rPh sb="4" eb="5">
      <t>イキ</t>
    </rPh>
    <phoneticPr fontId="1"/>
  </si>
  <si>
    <t>拠点の下流域10km圏内には、IUCNカテゴリーⅣに区分される鳥獣保護区が存在する。拠点周辺の小水域において、IUCNの指定する絶滅危惧種の生息は見受けられない。</t>
    <phoneticPr fontId="1"/>
  </si>
  <si>
    <t>佐賀工場</t>
    <rPh sb="0" eb="2">
      <t>サガ</t>
    </rPh>
    <phoneticPr fontId="1"/>
  </si>
  <si>
    <t>筑後川水系</t>
    <rPh sb="4" eb="5">
      <t>ケイ</t>
    </rPh>
    <phoneticPr fontId="1"/>
  </si>
  <si>
    <t>岩手ヤクルト工場</t>
    <phoneticPr fontId="1"/>
  </si>
  <si>
    <t>北上川水系</t>
    <rPh sb="4" eb="5">
      <t>ケイ</t>
    </rPh>
    <phoneticPr fontId="1"/>
  </si>
  <si>
    <t>水源地周辺はIUCN保護地域カテゴリーⅠbの葛根田川・玉川源流部森林生態系保護地域、和賀岳植物群落保護林、カテゴリーⅡの十和田八幡平国立公園、早池峰国定公園など保護地域に指定されている。</t>
    <phoneticPr fontId="1"/>
  </si>
  <si>
    <t>千葉ヤクルト工場</t>
    <phoneticPr fontId="1"/>
  </si>
  <si>
    <t>利根川流域</t>
    <rPh sb="4" eb="5">
      <t>イキ</t>
    </rPh>
    <phoneticPr fontId="1"/>
  </si>
  <si>
    <r>
      <t>水源域にあたる地域には、上信越高原などIUCNマネジメントカテゴリーⅡやⅣに分類される保全地域が点在している。また、拠点の下流域10km圏内には、カテゴリーⅣの保護地域（鳥獣保護区）が存在する。IUCNの指定する絶滅危惧Ⅰｂ類の</t>
    </r>
    <r>
      <rPr>
        <b/>
        <sz val="11"/>
        <color rgb="FFE60039"/>
        <rFont val="Meiryo UI"/>
        <family val="3"/>
        <charset val="128"/>
      </rPr>
      <t>クサガメ</t>
    </r>
    <r>
      <rPr>
        <sz val="11"/>
        <color theme="1"/>
        <rFont val="Meiryo UI"/>
        <family val="3"/>
        <charset val="128"/>
      </rPr>
      <t>の生息が指摘されている。</t>
    </r>
    <phoneticPr fontId="1"/>
  </si>
  <si>
    <t>愛知ヤクルト工場</t>
    <phoneticPr fontId="1"/>
  </si>
  <si>
    <t>木曽川、矢作川、庄内川流域</t>
    <rPh sb="12" eb="13">
      <t>イキ</t>
    </rPh>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</si>
  <si>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</si>
  <si>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t>岡山和気ヤクルト工場</t>
    <phoneticPr fontId="1"/>
  </si>
  <si>
    <t>吉井川流域</t>
    <rPh sb="4" eb="5">
      <t>イキ</t>
    </rPh>
    <phoneticPr fontId="1"/>
  </si>
  <si>
    <r>
      <t>吉井川流域内には、IUCNマネジメントカテゴリーⅣの地域が点在している。また、拠点の下流域10km圏内には、カテゴリーⅣ、Ⅴの保護地域が存在する。IUCNの指定する絶滅危惧Ⅰｂ類の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</si>
  <si>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福岡工場</t>
    <rPh sb="0" eb="2">
      <t>フクオカ</t>
    </rPh>
    <phoneticPr fontId="1"/>
  </si>
  <si>
    <t>筑後川流域</t>
    <rPh sb="4" eb="5">
      <t>イキ</t>
    </rPh>
    <phoneticPr fontId="1"/>
  </si>
  <si>
    <r>
      <t>拠点の下流側10km圏内には IUCN カテゴリーⅣの区域（鳥獣保護区 ）がある。また、拠点のある小水域には、IUCNが指定する絶滅危惧種ENの</t>
    </r>
    <r>
      <rPr>
        <b/>
        <sz val="11"/>
        <color rgb="FFE60039"/>
        <rFont val="Meiryo UI"/>
        <family val="3"/>
        <charset val="128"/>
      </rPr>
      <t>エツ</t>
    </r>
    <r>
      <rPr>
        <sz val="11"/>
        <color theme="1"/>
        <rFont val="Meiryo UI"/>
        <family val="3"/>
        <charset val="128"/>
      </rPr>
      <t>（環境省レッドリストでも絶滅危惧Ⅱ類）、危急種（VU）の</t>
    </r>
    <r>
      <rPr>
        <b/>
        <sz val="11"/>
        <color rgb="FFE60039"/>
        <rFont val="Meiryo UI"/>
        <family val="3"/>
        <charset val="128"/>
      </rPr>
      <t>アリアケスジシマドジョウ</t>
    </r>
    <r>
      <rPr>
        <sz val="11"/>
        <color theme="1"/>
        <rFont val="Meiryo UI"/>
        <family val="3"/>
        <charset val="128"/>
      </rPr>
      <t>（環境省レッドリストでも絶滅危惧Ⅰb類）の生息可能性がある。</t>
    </r>
    <phoneticPr fontId="1"/>
  </si>
  <si>
    <t>湘南化粧品工場</t>
    <rPh sb="0" eb="2">
      <t>ショウナン</t>
    </rPh>
    <rPh sb="2" eb="5">
      <t>ケショウヒン</t>
    </rPh>
    <phoneticPr fontId="1"/>
  </si>
  <si>
    <t>相模川・引地川流域</t>
    <rPh sb="8" eb="9">
      <t>イキ</t>
    </rPh>
    <phoneticPr fontId="1"/>
  </si>
  <si>
    <t>拠点の下流側10km圏内には IUCN マネジメントカテゴリーⅣの保護地域（鳥獣保護区）がある。また、拠点のある小水域には、IUCNの危急種（VU）（環境省レッドリストでも絶滅危惧Ⅰb類）のタナゴの生息可能性がある。</t>
    <phoneticPr fontId="1"/>
  </si>
  <si>
    <t>※オナガガモは水棲生物ではないため、当数値には含まれていません</t>
    <phoneticPr fontId="1"/>
  </si>
  <si>
    <t>地域</t>
  </si>
  <si>
    <r>
      <t>CO</t>
    </r>
    <r>
      <rPr>
        <vertAlign val="subscript"/>
        <sz val="11"/>
        <color theme="1"/>
        <rFont val="Meiryo UI"/>
        <family val="3"/>
        <charset val="128"/>
      </rPr>
      <t>2</t>
    </r>
    <r>
      <rPr>
        <sz val="11"/>
        <color theme="1"/>
        <rFont val="Meiryo UI"/>
        <family val="3"/>
        <charset val="128"/>
      </rPr>
      <t>排出量(t)</t>
    </r>
    <phoneticPr fontId="1"/>
  </si>
  <si>
    <t>電力使用量
(千kwh)</t>
    <rPh sb="1" eb="2">
      <t>チカラ</t>
    </rPh>
    <phoneticPr fontId="1"/>
  </si>
  <si>
    <t>電力使用量原単位（充填klあたり）</t>
    <rPh sb="1" eb="2">
      <t>チカラ</t>
    </rPh>
    <phoneticPr fontId="1"/>
  </si>
  <si>
    <t>燃料原油換算(kl)</t>
    <phoneticPr fontId="1"/>
  </si>
  <si>
    <t>燃料原油換算原単位（充填klあたり）</t>
    <phoneticPr fontId="1"/>
  </si>
  <si>
    <r>
      <t>取水量(m</t>
    </r>
    <r>
      <rPr>
        <vertAlign val="superscript"/>
        <sz val="11"/>
        <color theme="1"/>
        <rFont val="Meiryo UI"/>
        <family val="3"/>
        <charset val="128"/>
      </rPr>
      <t>3</t>
    </r>
    <r>
      <rPr>
        <sz val="11"/>
        <color theme="1"/>
        <rFont val="Meiryo UI"/>
        <family val="3"/>
        <charset val="128"/>
      </rPr>
      <t>)</t>
    </r>
    <rPh sb="0" eb="2">
      <t>シュスイ</t>
    </rPh>
    <phoneticPr fontId="1"/>
  </si>
  <si>
    <t>水使用量原単位
（充填klあたり）</t>
    <phoneticPr fontId="1"/>
  </si>
  <si>
    <t>日本</t>
    <rPh sb="0" eb="2">
      <t>ニホン</t>
    </rPh>
    <phoneticPr fontId="1"/>
  </si>
  <si>
    <t>国内工場（合計）</t>
    <phoneticPr fontId="1"/>
  </si>
  <si>
    <t>ー</t>
    <phoneticPr fontId="1"/>
  </si>
  <si>
    <t>アジア・オセアニア</t>
  </si>
  <si>
    <t>中壢工場</t>
    <phoneticPr fontId="1"/>
  </si>
  <si>
    <t>平澤工場
論山工場
天安工場</t>
    <phoneticPr fontId="1"/>
  </si>
  <si>
    <t>スラバヤ工場（モジョコルト工場）</t>
    <phoneticPr fontId="1"/>
  </si>
  <si>
    <t>天津工場（第二工場棟含む）</t>
  </si>
  <si>
    <t>無錫工場（第二工場棟含む）</t>
  </si>
  <si>
    <t>米州</t>
  </si>
  <si>
    <t>欧州</t>
  </si>
  <si>
    <t>※3 韓国はヤクルト類の充填量比からの推計値</t>
  </si>
  <si>
    <t>福島工場</t>
    <rPh sb="0" eb="2">
      <t>フクシマ</t>
    </rPh>
    <rPh sb="2" eb="4">
      <t>コウジョウ</t>
    </rPh>
    <phoneticPr fontId="1"/>
  </si>
  <si>
    <t>水使用量（千㎥）</t>
    <phoneticPr fontId="1"/>
  </si>
  <si>
    <r>
      <t>燃料使用量（原油換算kl）
（スコープ1）</t>
    </r>
    <r>
      <rPr>
        <vertAlign val="superscript"/>
        <sz val="11"/>
        <color theme="1"/>
        <rFont val="Meiryo UI"/>
        <family val="3"/>
        <charset val="128"/>
      </rPr>
      <t>※2</t>
    </r>
    <phoneticPr fontId="1"/>
  </si>
  <si>
    <t>電力使用量（千kWh）
（スコープ2）</t>
    <phoneticPr fontId="1"/>
  </si>
  <si>
    <r>
      <t>CO</t>
    </r>
    <r>
      <rPr>
        <vertAlign val="subscript"/>
        <sz val="11"/>
        <color theme="1"/>
        <rFont val="Meiryo UI"/>
        <family val="3"/>
        <charset val="128"/>
      </rPr>
      <t>2</t>
    </r>
    <r>
      <rPr>
        <sz val="11"/>
        <color theme="1"/>
        <rFont val="Meiryo UI"/>
        <family val="3"/>
        <charset val="128"/>
      </rPr>
      <t>（t）</t>
    </r>
    <phoneticPr fontId="1"/>
  </si>
  <si>
    <t>SOx（t）</t>
  </si>
  <si>
    <t>BOD（t）</t>
  </si>
  <si>
    <t>富士裾野工場・富士裾野医薬品工場</t>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</si>
  <si>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：ヤクルト類原料液、ソフール、ミルミル、BF-1、プレティオ</t>
    </r>
    <phoneticPr fontId="1"/>
  </si>
  <si>
    <t>佐賀工場</t>
    <rPh sb="0" eb="2">
      <t>サガ</t>
    </rPh>
    <rPh sb="2" eb="4">
      <t>コウジョウ</t>
    </rPh>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</si>
  <si>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</si>
  <si>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</si>
  <si>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中央研究所</t>
    <rPh sb="0" eb="2">
      <t>チュウオウ</t>
    </rPh>
    <rPh sb="2" eb="5">
      <t>ケンキュウショ</t>
    </rPh>
    <phoneticPr fontId="1"/>
  </si>
  <si>
    <t>国内サイトレポート</t>
    <phoneticPr fontId="1"/>
  </si>
  <si>
    <t>安全・安心な商品の提供を第一に、地域社会への貢献活動として「クリーンアップ活動」等を通して地域社会との共存を図ると共に、各エネルギーの削減による環境負荷の低減とCO2の排出量の削減を目指して活動を行いました。</t>
    <phoneticPr fontId="1"/>
  </si>
  <si>
    <t>コロナ禍に際し、生産の継続に必要な感染防止対策を実施しました。
また、地震の対策に関する事業継続計画（BCP）を策定し、リスクマネジメントに取り組んでいます。</t>
    <rPh sb="5" eb="6">
      <t>サイ</t>
    </rPh>
    <rPh sb="35" eb="37">
      <t>ジシン</t>
    </rPh>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</si>
  <si>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 xml:space="preserve">：ヤクルト類原料液、ソフール、カップ ｄｅ ヤクルト、ミルミル、ミルミルS </t>
    </r>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</si>
  <si>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t>
    </r>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</si>
  <si>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：ヤクルト類原料液、Ｙ１０００、ミルミルS</t>
    </r>
    <phoneticPr fontId="1"/>
  </si>
  <si>
    <t>社会データ</t>
    <phoneticPr fontId="1"/>
  </si>
  <si>
    <t>（取得拠点数）</t>
    <rPh sb="3" eb="5">
      <t>キョテン</t>
    </rPh>
    <phoneticPr fontId="1"/>
  </si>
  <si>
    <t>HACCP</t>
    <phoneticPr fontId="1"/>
  </si>
  <si>
    <t>ISO 9001</t>
    <phoneticPr fontId="1"/>
  </si>
  <si>
    <t>ISO 22000</t>
    <phoneticPr fontId="1"/>
  </si>
  <si>
    <t>FSSC 22000</t>
    <phoneticPr fontId="1"/>
  </si>
  <si>
    <t>GMP</t>
    <phoneticPr fontId="1"/>
  </si>
  <si>
    <t>Halal</t>
    <phoneticPr fontId="1"/>
  </si>
  <si>
    <t>SQF</t>
    <phoneticPr fontId="1"/>
  </si>
  <si>
    <t>本社工場、ボトリング会社（乳製品10工場）</t>
    <phoneticPr fontId="1"/>
  </si>
  <si>
    <r>
      <t>10</t>
    </r>
    <r>
      <rPr>
        <vertAlign val="superscript"/>
        <sz val="11"/>
        <color theme="1"/>
        <rFont val="Meiryo UI"/>
        <family val="3"/>
        <charset val="128"/>
      </rPr>
      <t>※1</t>
    </r>
    <phoneticPr fontId="1"/>
  </si>
  <si>
    <r>
      <t>海外工場（全27か所）</t>
    </r>
    <r>
      <rPr>
        <vertAlign val="superscript"/>
        <sz val="11"/>
        <color theme="1"/>
        <rFont val="Meiryo UI"/>
        <family val="3"/>
        <charset val="128"/>
      </rPr>
      <t>※2</t>
    </r>
    <phoneticPr fontId="1"/>
  </si>
  <si>
    <t>1. 低カロリー商品乳製品売上金額比率</t>
    <rPh sb="3" eb="4">
      <t>テイ</t>
    </rPh>
    <rPh sb="8" eb="10">
      <t>ショウヒン</t>
    </rPh>
    <rPh sb="10" eb="13">
      <t>ニュウセイヒン</t>
    </rPh>
    <rPh sb="13" eb="15">
      <t>ウリアゲ</t>
    </rPh>
    <rPh sb="15" eb="17">
      <t>キンガク</t>
    </rPh>
    <rPh sb="17" eb="19">
      <t>ヒリツ</t>
    </rPh>
    <phoneticPr fontId="1"/>
  </si>
  <si>
    <t>日本（％）</t>
    <rPh sb="0" eb="2">
      <t>ニホン</t>
    </rPh>
    <phoneticPr fontId="1"/>
  </si>
  <si>
    <t>海外（％）</t>
    <rPh sb="0" eb="2">
      <t>カイガイ</t>
    </rPh>
    <phoneticPr fontId="1"/>
  </si>
  <si>
    <t>2. コミュニティへの投資額（社会貢献活動費）</t>
    <rPh sb="11" eb="13">
      <t>トウシ</t>
    </rPh>
    <rPh sb="13" eb="14">
      <t>ガク</t>
    </rPh>
    <rPh sb="15" eb="17">
      <t>シャカイ</t>
    </rPh>
    <rPh sb="17" eb="19">
      <t>コウケン</t>
    </rPh>
    <rPh sb="19" eb="21">
      <t>カツドウ</t>
    </rPh>
    <rPh sb="21" eb="22">
      <t>ヒ</t>
    </rPh>
    <phoneticPr fontId="1"/>
  </si>
  <si>
    <t>●HACCP（Hazard Analysis and Critical Control Point）：製造工程全体の衛生管理を徹底することで品質を保証するシステム</t>
    <phoneticPr fontId="1"/>
  </si>
  <si>
    <t>●ISO 9001：品質マネジメントシステムの国際規格</t>
    <phoneticPr fontId="1"/>
  </si>
  <si>
    <t>●ISO 22000：HACCPの衛生管理手法をもとにした食品安全マネジメントシステムの国際規格</t>
    <phoneticPr fontId="1"/>
  </si>
  <si>
    <t>●FSSC 22000：ISO 22000をもとにフードディフェンス等を盛り込んだ食品安全マネジメントシステムの国際規格</t>
    <phoneticPr fontId="1"/>
  </si>
  <si>
    <t>●GMP（Good Manufacturing Practice）：医薬品・食品等の製造管理・品質管理の国際規範　※ 台湾ではGMPに準ずるものとして台湾国内の認証制度TQFを取得</t>
    <phoneticPr fontId="1"/>
  </si>
  <si>
    <t>●Halal：イスラム法に則った食品の品質マネジメントシステムの規格</t>
    <phoneticPr fontId="1"/>
  </si>
  <si>
    <t>●SQF（Safe Quality Food）：食品の安全と品質を確保するためのマネジメントシステムの国際規格</t>
    <phoneticPr fontId="1"/>
  </si>
  <si>
    <r>
      <t>2</t>
    </r>
    <r>
      <rPr>
        <vertAlign val="superscript"/>
        <sz val="11"/>
        <color theme="1"/>
        <rFont val="Meiryo UI"/>
        <family val="3"/>
        <charset val="128"/>
      </rPr>
      <t>※3</t>
    </r>
    <phoneticPr fontId="1"/>
  </si>
  <si>
    <t>※2 一部支社での取得を含む　※3 国内外工場での取得率5.4％</t>
    <phoneticPr fontId="1"/>
  </si>
  <si>
    <t>ISO 45001</t>
    <phoneticPr fontId="1"/>
  </si>
  <si>
    <t>●ISO 45001：労働安全衛生マネジメントシステムの国際規格</t>
    <phoneticPr fontId="1"/>
  </si>
  <si>
    <t>年度</t>
    <rPh sb="0" eb="2">
      <t>ネンド</t>
    </rPh>
    <phoneticPr fontId="1"/>
  </si>
  <si>
    <t>人権啓発研修（入社時研修）</t>
    <phoneticPr fontId="1"/>
  </si>
  <si>
    <t>1回104人</t>
    <phoneticPr fontId="1"/>
  </si>
  <si>
    <t>1回117人</t>
    <phoneticPr fontId="1"/>
  </si>
  <si>
    <t>1回90人</t>
    <phoneticPr fontId="1"/>
  </si>
  <si>
    <t>人権啓発研修（新任管理職向けダイバーシティ研修）</t>
    <phoneticPr fontId="1"/>
  </si>
  <si>
    <t>2回48人</t>
    <phoneticPr fontId="1"/>
  </si>
  <si>
    <t>3回70人</t>
    <phoneticPr fontId="1"/>
  </si>
  <si>
    <t>1回30人</t>
    <phoneticPr fontId="1"/>
  </si>
  <si>
    <t>1回72人</t>
    <phoneticPr fontId="1"/>
  </si>
  <si>
    <r>
      <t>1回34人</t>
    </r>
    <r>
      <rPr>
        <vertAlign val="superscript"/>
        <sz val="11"/>
        <color theme="1"/>
        <rFont val="Meiryo UI"/>
        <family val="3"/>
        <charset val="128"/>
      </rPr>
      <t>※</t>
    </r>
    <phoneticPr fontId="1"/>
  </si>
  <si>
    <t>研修受講時間（総計）</t>
    <rPh sb="7" eb="9">
      <t>ソウケイ</t>
    </rPh>
    <phoneticPr fontId="1"/>
  </si>
  <si>
    <t>研修受講時間（時間）1人当たり</t>
    <rPh sb="10" eb="12">
      <t>ヒトリ</t>
    </rPh>
    <rPh sb="12" eb="13">
      <t>ア</t>
    </rPh>
    <phoneticPr fontId="1"/>
  </si>
  <si>
    <t>研修費用（円）1人当たり</t>
    <phoneticPr fontId="1"/>
  </si>
  <si>
    <t>正社員（人）</t>
    <phoneticPr fontId="1"/>
  </si>
  <si>
    <t>　男性</t>
    <phoneticPr fontId="1"/>
  </si>
  <si>
    <t>　女性</t>
    <phoneticPr fontId="1"/>
  </si>
  <si>
    <t>常勤嘱託社員（人）</t>
    <phoneticPr fontId="1"/>
  </si>
  <si>
    <t>女性社員比率（％）</t>
  </si>
  <si>
    <t>非正規社員率（％）</t>
  </si>
  <si>
    <t>平均年齢（歳）</t>
  </si>
  <si>
    <t>平均勤続年数（年）</t>
  </si>
  <si>
    <t>30歳平均賃金（円／月）</t>
  </si>
  <si>
    <t>新卒採用者数（人）</t>
  </si>
  <si>
    <t>中途採用者比率（％）</t>
  </si>
  <si>
    <t>3年後新卒定着率（％）</t>
  </si>
  <si>
    <t>全体離職率（％）</t>
  </si>
  <si>
    <t>自己都合による離職率（％）</t>
  </si>
  <si>
    <t>総労働時間</t>
    <rPh sb="4" eb="5">
      <t>マ</t>
    </rPh>
    <phoneticPr fontId="1"/>
  </si>
  <si>
    <t>物流部門</t>
    <rPh sb="0" eb="2">
      <t>ブツリュウ</t>
    </rPh>
    <rPh sb="2" eb="4">
      <t>ブモン</t>
    </rPh>
    <phoneticPr fontId="27"/>
  </si>
  <si>
    <t>合計（人）</t>
    <phoneticPr fontId="1"/>
  </si>
  <si>
    <t>男性（人）</t>
    <phoneticPr fontId="1"/>
  </si>
  <si>
    <t>女性（人）</t>
    <phoneticPr fontId="1"/>
  </si>
  <si>
    <r>
      <t>管理職（人）</t>
    </r>
    <r>
      <rPr>
        <vertAlign val="superscript"/>
        <sz val="11"/>
        <color theme="1"/>
        <rFont val="Meiryo UI"/>
        <family val="3"/>
        <charset val="128"/>
      </rPr>
      <t>※</t>
    </r>
    <phoneticPr fontId="1"/>
  </si>
  <si>
    <r>
      <t>女性管理職（人）</t>
    </r>
    <r>
      <rPr>
        <vertAlign val="superscript"/>
        <sz val="11"/>
        <color theme="1"/>
        <rFont val="Meiryo UI"/>
        <family val="3"/>
        <charset val="128"/>
      </rPr>
      <t>※</t>
    </r>
    <phoneticPr fontId="1"/>
  </si>
  <si>
    <t>日本国籍の役員（人）</t>
    <phoneticPr fontId="1"/>
  </si>
  <si>
    <t>日本国籍以外の役員（人）</t>
    <phoneticPr fontId="1"/>
  </si>
  <si>
    <r>
      <t>日本国籍の管理職（人）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</si>
  <si>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</si>
  <si>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非正規社員率（％）</t>
    <phoneticPr fontId="1"/>
  </si>
  <si>
    <t>正規社員合計離職率（%）</t>
    <phoneticPr fontId="1"/>
  </si>
  <si>
    <t>正規社員男性離職率（%）</t>
    <rPh sb="4" eb="6">
      <t>ダンセイ</t>
    </rPh>
    <phoneticPr fontId="1"/>
  </si>
  <si>
    <t>正規社員女性離職率（%）</t>
    <rPh sb="4" eb="6">
      <t>ジョセイ</t>
    </rPh>
    <rPh sb="6" eb="9">
      <t>リショクリツ</t>
    </rPh>
    <phoneticPr fontId="1"/>
  </si>
  <si>
    <t>正規社員自己都合
による離職率（%）</t>
    <rPh sb="0" eb="2">
      <t>セイキ</t>
    </rPh>
    <rPh sb="2" eb="4">
      <t>シャイン</t>
    </rPh>
    <rPh sb="4" eb="6">
      <t>ジコ</t>
    </rPh>
    <rPh sb="6" eb="8">
      <t>ツゴウ</t>
    </rPh>
    <rPh sb="12" eb="15">
      <t>リショクリツ</t>
    </rPh>
    <phoneticPr fontId="1"/>
  </si>
  <si>
    <t>　アジア・オセアニア</t>
    <phoneticPr fontId="1"/>
  </si>
  <si>
    <t>　米州</t>
    <phoneticPr fontId="1"/>
  </si>
  <si>
    <t>　欧州</t>
    <phoneticPr fontId="1"/>
  </si>
  <si>
    <t>※管理職は課長（マネージャー）クラス以上　</t>
    <phoneticPr fontId="1"/>
  </si>
  <si>
    <t>日本：女性管理職数（人）</t>
    <phoneticPr fontId="1"/>
  </si>
  <si>
    <t>日本：女性管理職比率（％）</t>
    <phoneticPr fontId="1"/>
  </si>
  <si>
    <t>海外：女性管理職比率（％）</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</si>
  <si>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</si>
  <si>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</si>
  <si>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</si>
  <si>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</si>
  <si>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</si>
  <si>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t xml:space="preserve">  当社継続雇用者数（人）</t>
    <phoneticPr fontId="1"/>
  </si>
  <si>
    <t>　転籍での継続雇用者数（人）</t>
    <phoneticPr fontId="1"/>
  </si>
  <si>
    <t xml:space="preserve">  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</si>
  <si>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</si>
  <si>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</si>
  <si>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年次有給休暇取得率（％）</t>
    <phoneticPr fontId="1"/>
  </si>
  <si>
    <t>月間平均残業時間（時間）</t>
    <phoneticPr fontId="1"/>
  </si>
  <si>
    <t>社会1.</t>
    <rPh sb="0" eb="2">
      <t>シャカイ</t>
    </rPh>
    <phoneticPr fontId="1"/>
  </si>
  <si>
    <t>社会2.</t>
    <rPh sb="0" eb="2">
      <t>シャカイ</t>
    </rPh>
    <phoneticPr fontId="1"/>
  </si>
  <si>
    <t>社会3.</t>
    <rPh sb="0" eb="2">
      <t>シャカイ</t>
    </rPh>
    <phoneticPr fontId="1"/>
  </si>
  <si>
    <t>社会4.</t>
    <rPh sb="0" eb="2">
      <t>シャカイ</t>
    </rPh>
    <phoneticPr fontId="1"/>
  </si>
  <si>
    <t>社会5.</t>
    <rPh sb="0" eb="2">
      <t>シャカイ</t>
    </rPh>
    <phoneticPr fontId="1"/>
  </si>
  <si>
    <t>社会6.</t>
    <rPh sb="0" eb="2">
      <t>シャカイ</t>
    </rPh>
    <phoneticPr fontId="1"/>
  </si>
  <si>
    <t>社会7.</t>
    <rPh sb="0" eb="2">
      <t>シャカイ</t>
    </rPh>
    <phoneticPr fontId="1"/>
  </si>
  <si>
    <t>社会8.</t>
    <rPh sb="0" eb="2">
      <t>シャカイ</t>
    </rPh>
    <phoneticPr fontId="1"/>
  </si>
  <si>
    <t>社会9.</t>
    <rPh sb="0" eb="2">
      <t>シャカイ</t>
    </rPh>
    <phoneticPr fontId="1"/>
  </si>
  <si>
    <t>社会10.</t>
    <rPh sb="0" eb="2">
      <t>シャカイ</t>
    </rPh>
    <phoneticPr fontId="1"/>
  </si>
  <si>
    <t>社会11.</t>
    <rPh sb="0" eb="2">
      <t>シャカイ</t>
    </rPh>
    <phoneticPr fontId="1"/>
  </si>
  <si>
    <t>社会12.</t>
    <rPh sb="0" eb="2">
      <t>シャカイ</t>
    </rPh>
    <phoneticPr fontId="1"/>
  </si>
  <si>
    <t>社会13.</t>
    <rPh sb="0" eb="2">
      <t>シャカイ</t>
    </rPh>
    <phoneticPr fontId="1"/>
  </si>
  <si>
    <t>社会14.</t>
    <rPh sb="0" eb="2">
      <t>シャカイ</t>
    </rPh>
    <phoneticPr fontId="1"/>
  </si>
  <si>
    <t>社会15.</t>
    <rPh sb="0" eb="2">
      <t>シャカイ</t>
    </rPh>
    <phoneticPr fontId="1"/>
  </si>
  <si>
    <t>社会16.</t>
    <rPh sb="0" eb="2">
      <t>シャカイ</t>
    </rPh>
    <phoneticPr fontId="1"/>
  </si>
  <si>
    <t>社会17.</t>
    <rPh sb="0" eb="2">
      <t>シャカイ</t>
    </rPh>
    <phoneticPr fontId="1"/>
  </si>
  <si>
    <t>社会18.</t>
    <rPh sb="0" eb="2">
      <t>シャカイ</t>
    </rPh>
    <phoneticPr fontId="1"/>
  </si>
  <si>
    <t>社会19.</t>
    <rPh sb="0" eb="2">
      <t>シャカイ</t>
    </rPh>
    <phoneticPr fontId="1"/>
  </si>
  <si>
    <t>コミュニティへの投資額（社会貢献活動費）</t>
    <rPh sb="8" eb="10">
      <t>トウシ</t>
    </rPh>
    <rPh sb="10" eb="11">
      <t>ガク</t>
    </rPh>
    <rPh sb="12" eb="14">
      <t>シャカイ</t>
    </rPh>
    <rPh sb="14" eb="16">
      <t>コウケン</t>
    </rPh>
    <rPh sb="16" eb="18">
      <t>カツドウ</t>
    </rPh>
    <rPh sb="18" eb="19">
      <t>ヒ</t>
    </rPh>
    <phoneticPr fontId="1"/>
  </si>
  <si>
    <t>人権啓発研修</t>
    <phoneticPr fontId="1"/>
  </si>
  <si>
    <t>お客さま相談センターに寄せられたご相談の件数と内訳</t>
    <rPh sb="1" eb="2">
      <t>キャク</t>
    </rPh>
    <rPh sb="4" eb="6">
      <t>ソウダン</t>
    </rPh>
    <rPh sb="11" eb="12">
      <t>ヨ</t>
    </rPh>
    <rPh sb="17" eb="19">
      <t>ソウダン</t>
    </rPh>
    <rPh sb="20" eb="22">
      <t>ケンスウ</t>
    </rPh>
    <rPh sb="23" eb="25">
      <t>ウチワケ</t>
    </rPh>
    <phoneticPr fontId="1"/>
  </si>
  <si>
    <t>株式会社ヤクルト本社の人材データ</t>
    <rPh sb="0" eb="4">
      <t>カブシキガイシャ</t>
    </rPh>
    <rPh sb="8" eb="10">
      <t>ホンシャ</t>
    </rPh>
    <rPh sb="11" eb="13">
      <t>ジンザイ</t>
    </rPh>
    <phoneticPr fontId="1"/>
  </si>
  <si>
    <t>女性管理職比率の推移（日本：ヤクルト本社、海外：海外事業所）</t>
    <rPh sb="0" eb="2">
      <t>ジョセイ</t>
    </rPh>
    <rPh sb="2" eb="4">
      <t>カンリ</t>
    </rPh>
    <rPh sb="4" eb="5">
      <t>ショク</t>
    </rPh>
    <rPh sb="5" eb="7">
      <t>ヒリツ</t>
    </rPh>
    <rPh sb="8" eb="10">
      <t>スイイ</t>
    </rPh>
    <rPh sb="11" eb="13">
      <t>ニホン</t>
    </rPh>
    <rPh sb="18" eb="20">
      <t>ホンシャ</t>
    </rPh>
    <rPh sb="21" eb="23">
      <t>カイガイ</t>
    </rPh>
    <rPh sb="24" eb="26">
      <t>カイガイ</t>
    </rPh>
    <rPh sb="26" eb="29">
      <t>ジギョウショ</t>
    </rPh>
    <phoneticPr fontId="1"/>
  </si>
  <si>
    <t>障がい者雇用率の推移（日本：ヤクルト本社、海外：海外事業所）</t>
    <rPh sb="11" eb="13">
      <t>ニホン</t>
    </rPh>
    <rPh sb="18" eb="20">
      <t>ホンシャ</t>
    </rPh>
    <rPh sb="21" eb="23">
      <t>カイガイ</t>
    </rPh>
    <rPh sb="24" eb="26">
      <t>カイガイ</t>
    </rPh>
    <rPh sb="26" eb="29">
      <t>ジギョウショ</t>
    </rPh>
    <phoneticPr fontId="1"/>
  </si>
  <si>
    <t>定年退職時における継続雇用率の推移（ヤクルト本社）</t>
    <rPh sb="0" eb="2">
      <t>テイネン</t>
    </rPh>
    <rPh sb="2" eb="4">
      <t>タイショク</t>
    </rPh>
    <rPh sb="4" eb="5">
      <t>ジ</t>
    </rPh>
    <rPh sb="9" eb="11">
      <t>ケイゾク</t>
    </rPh>
    <rPh sb="11" eb="13">
      <t>コヨウ</t>
    </rPh>
    <rPh sb="13" eb="14">
      <t>リツ</t>
    </rPh>
    <rPh sb="15" eb="17">
      <t>スイイ</t>
    </rPh>
    <rPh sb="22" eb="24">
      <t>ホンシャ</t>
    </rPh>
    <phoneticPr fontId="1"/>
  </si>
  <si>
    <t>年次有給休暇の取得率と1人当たり月間平均残業時間の推移（ヤクルト本社）</t>
    <rPh sb="0" eb="2">
      <t>ネンジ</t>
    </rPh>
    <rPh sb="2" eb="4">
      <t>ユウキュウ</t>
    </rPh>
    <rPh sb="4" eb="6">
      <t>キュウカ</t>
    </rPh>
    <rPh sb="7" eb="9">
      <t>シュトク</t>
    </rPh>
    <rPh sb="9" eb="10">
      <t>リツ</t>
    </rPh>
    <rPh sb="11" eb="13">
      <t>ヒトリ</t>
    </rPh>
    <rPh sb="13" eb="14">
      <t>ア</t>
    </rPh>
    <rPh sb="16" eb="18">
      <t>ゲッカン</t>
    </rPh>
    <rPh sb="18" eb="20">
      <t>ヘイキン</t>
    </rPh>
    <rPh sb="20" eb="22">
      <t>ザンギョウ</t>
    </rPh>
    <rPh sb="22" eb="24">
      <t>ジカン</t>
    </rPh>
    <rPh sb="25" eb="27">
      <t>スイイ</t>
    </rPh>
    <rPh sb="32" eb="34">
      <t>ホンシャ</t>
    </rPh>
    <phoneticPr fontId="1"/>
  </si>
  <si>
    <t>育児休業取得率の推移（ヤクルト本社）</t>
    <rPh sb="0" eb="2">
      <t>イクジ</t>
    </rPh>
    <rPh sb="2" eb="4">
      <t>キュウギョウ</t>
    </rPh>
    <rPh sb="4" eb="6">
      <t>シュトク</t>
    </rPh>
    <rPh sb="6" eb="7">
      <t>リツ</t>
    </rPh>
    <rPh sb="8" eb="10">
      <t>スイイ</t>
    </rPh>
    <rPh sb="15" eb="17">
      <t>ホンシャ</t>
    </rPh>
    <phoneticPr fontId="1"/>
  </si>
  <si>
    <t>労働災害度数率・強度率の推移（ヤクルト本社）</t>
    <rPh sb="0" eb="2">
      <t>ロウドウ</t>
    </rPh>
    <rPh sb="2" eb="4">
      <t>サイガイ</t>
    </rPh>
    <rPh sb="4" eb="6">
      <t>ドスウ</t>
    </rPh>
    <rPh sb="6" eb="7">
      <t>リツ</t>
    </rPh>
    <rPh sb="8" eb="10">
      <t>キョウド</t>
    </rPh>
    <rPh sb="10" eb="11">
      <t>リツ</t>
    </rPh>
    <rPh sb="12" eb="14">
      <t>スイイ</t>
    </rPh>
    <rPh sb="19" eb="21">
      <t>ホンシャ</t>
    </rPh>
    <phoneticPr fontId="1"/>
  </si>
  <si>
    <t>代田イズム研修会実施回数・参加者数（ヤクルト本社）</t>
    <rPh sb="0" eb="2">
      <t>シロタ</t>
    </rPh>
    <rPh sb="5" eb="8">
      <t>ケンシュウカイ</t>
    </rPh>
    <rPh sb="8" eb="10">
      <t>ジッシ</t>
    </rPh>
    <rPh sb="10" eb="12">
      <t>カイスウ</t>
    </rPh>
    <rPh sb="13" eb="16">
      <t>サンカシャ</t>
    </rPh>
    <rPh sb="16" eb="17">
      <t>スウ</t>
    </rPh>
    <rPh sb="22" eb="24">
      <t>ホンシャ</t>
    </rPh>
    <phoneticPr fontId="1"/>
  </si>
  <si>
    <t>研修受講時間・費用（ヤクルト本社）</t>
    <rPh sb="0" eb="2">
      <t>ケンシュウ</t>
    </rPh>
    <rPh sb="2" eb="4">
      <t>ジュコウ</t>
    </rPh>
    <rPh sb="4" eb="6">
      <t>ジカン</t>
    </rPh>
    <rPh sb="7" eb="9">
      <t>ヒヨウ</t>
    </rPh>
    <rPh sb="14" eb="16">
      <t>ホンシャ</t>
    </rPh>
    <phoneticPr fontId="1"/>
  </si>
  <si>
    <t>環境1.</t>
    <rPh sb="0" eb="2">
      <t>カンキョウ</t>
    </rPh>
    <phoneticPr fontId="1"/>
  </si>
  <si>
    <t>環境2.</t>
    <rPh sb="0" eb="2">
      <t>カンキョウ</t>
    </rPh>
    <phoneticPr fontId="1"/>
  </si>
  <si>
    <t>環境3.</t>
    <rPh sb="0" eb="2">
      <t>カンキョウ</t>
    </rPh>
    <phoneticPr fontId="1"/>
  </si>
  <si>
    <t>環境4.</t>
    <rPh sb="0" eb="2">
      <t>カンキョウ</t>
    </rPh>
    <phoneticPr fontId="1"/>
  </si>
  <si>
    <t>環境5.</t>
    <rPh sb="0" eb="2">
      <t>カンキョウ</t>
    </rPh>
    <phoneticPr fontId="1"/>
  </si>
  <si>
    <t>環境6.</t>
    <rPh sb="0" eb="2">
      <t>カンキョウ</t>
    </rPh>
    <phoneticPr fontId="1"/>
  </si>
  <si>
    <t>環境7.</t>
    <rPh sb="0" eb="2">
      <t>カンキョウ</t>
    </rPh>
    <phoneticPr fontId="1"/>
  </si>
  <si>
    <t>環境8.</t>
    <rPh sb="0" eb="2">
      <t>カンキョウ</t>
    </rPh>
    <phoneticPr fontId="1"/>
  </si>
  <si>
    <t>環境9.</t>
    <rPh sb="0" eb="2">
      <t>カンキョウ</t>
    </rPh>
    <phoneticPr fontId="1"/>
  </si>
  <si>
    <t>環境10.</t>
    <rPh sb="0" eb="2">
      <t>カンキョウ</t>
    </rPh>
    <phoneticPr fontId="1"/>
  </si>
  <si>
    <t>環境11.</t>
    <rPh sb="0" eb="2">
      <t>カンキョウ</t>
    </rPh>
    <phoneticPr fontId="1"/>
  </si>
  <si>
    <t>環境12.</t>
    <rPh sb="0" eb="2">
      <t>カンキョウ</t>
    </rPh>
    <phoneticPr fontId="1"/>
  </si>
  <si>
    <t>環境13.</t>
    <rPh sb="0" eb="2">
      <t>カンキョウ</t>
    </rPh>
    <phoneticPr fontId="1"/>
  </si>
  <si>
    <t>環境14.</t>
    <rPh sb="0" eb="2">
      <t>カンキョウ</t>
    </rPh>
    <phoneticPr fontId="1"/>
  </si>
  <si>
    <t>環境15.</t>
    <rPh sb="0" eb="2">
      <t>カンキョウ</t>
    </rPh>
    <phoneticPr fontId="1"/>
  </si>
  <si>
    <t>環境16.</t>
    <rPh sb="0" eb="2">
      <t>カンキョウ</t>
    </rPh>
    <phoneticPr fontId="1"/>
  </si>
  <si>
    <t>環境17.</t>
    <rPh sb="0" eb="2">
      <t>カンキョウ</t>
    </rPh>
    <phoneticPr fontId="1"/>
  </si>
  <si>
    <t>環境18.</t>
    <rPh sb="0" eb="2">
      <t>カンキョウ</t>
    </rPh>
    <phoneticPr fontId="1"/>
  </si>
  <si>
    <t>環境19.</t>
    <rPh sb="0" eb="2">
      <t>カンキョウ</t>
    </rPh>
    <phoneticPr fontId="1"/>
  </si>
  <si>
    <t>環境20.</t>
    <rPh sb="0" eb="2">
      <t>カンキョウ</t>
    </rPh>
    <phoneticPr fontId="1"/>
  </si>
  <si>
    <t>環境21.</t>
    <rPh sb="0" eb="2">
      <t>カンキョウ</t>
    </rPh>
    <phoneticPr fontId="1"/>
  </si>
  <si>
    <t>環境22.</t>
    <rPh sb="0" eb="2">
      <t>カンキョウ</t>
    </rPh>
    <phoneticPr fontId="1"/>
  </si>
  <si>
    <t>環境23.</t>
    <rPh sb="0" eb="2">
      <t>カンキョウ</t>
    </rPh>
    <phoneticPr fontId="1"/>
  </si>
  <si>
    <t>中央研究所が使用する「PRTR法／東京都環境確保条例」届出対象化学物質</t>
    <phoneticPr fontId="1"/>
  </si>
  <si>
    <t>容器包装の再商品化義務量</t>
    <rPh sb="0" eb="2">
      <t>ヨウキ</t>
    </rPh>
    <rPh sb="2" eb="4">
      <t>ホウソウ</t>
    </rPh>
    <rPh sb="5" eb="9">
      <t>サイショウヒンカ</t>
    </rPh>
    <rPh sb="9" eb="11">
      <t>ギム</t>
    </rPh>
    <rPh sb="11" eb="12">
      <t>リョウ</t>
    </rPh>
    <phoneticPr fontId="1"/>
  </si>
  <si>
    <t>本社工場・ボトリング会社のエネルギー使用量と生産量原単位の推移（スコープ1＋スコープ2）</t>
    <rPh sb="0" eb="2">
      <t>ホンシャ</t>
    </rPh>
    <rPh sb="2" eb="4">
      <t>コウジョウ</t>
    </rPh>
    <rPh sb="10" eb="12">
      <t>ガイシャ</t>
    </rPh>
    <rPh sb="18" eb="21">
      <t>シヨウリョウ</t>
    </rPh>
    <rPh sb="29" eb="31">
      <t>スイイ</t>
    </rPh>
    <phoneticPr fontId="1"/>
  </si>
  <si>
    <t>販売用資機材新規導入状況</t>
    <phoneticPr fontId="1"/>
  </si>
  <si>
    <t>水リスク調査コスト</t>
    <rPh sb="0" eb="1">
      <t>ミズ</t>
    </rPh>
    <rPh sb="4" eb="6">
      <t>チョウサ</t>
    </rPh>
    <phoneticPr fontId="1"/>
  </si>
  <si>
    <t>海外生産拠点における水の定量データ</t>
    <phoneticPr fontId="1"/>
  </si>
  <si>
    <t>国内生産拠点における水の定量データ</t>
    <phoneticPr fontId="1"/>
  </si>
  <si>
    <t>本社工場・ボトリング会社での水使用量と生産量原単位の推移</t>
    <rPh sb="0" eb="2">
      <t>ホンシャ</t>
    </rPh>
    <rPh sb="2" eb="4">
      <t>コウジョウ</t>
    </rPh>
    <rPh sb="10" eb="12">
      <t>ガイシャ</t>
    </rPh>
    <rPh sb="14" eb="15">
      <t>ミズ</t>
    </rPh>
    <rPh sb="15" eb="18">
      <t>シヨウリョウ</t>
    </rPh>
    <rPh sb="19" eb="21">
      <t>セイサン</t>
    </rPh>
    <rPh sb="21" eb="22">
      <t>リョウ</t>
    </rPh>
    <rPh sb="22" eb="25">
      <t>ゲンタンイ</t>
    </rPh>
    <rPh sb="26" eb="28">
      <t>スイイ</t>
    </rPh>
    <phoneticPr fontId="1"/>
  </si>
  <si>
    <t>生産拠点における生物多様性に関する調査結果</t>
    <rPh sb="0" eb="2">
      <t>セイサン</t>
    </rPh>
    <phoneticPr fontId="1"/>
  </si>
  <si>
    <t>地域別サイトレポート</t>
    <rPh sb="0" eb="2">
      <t>チイキ</t>
    </rPh>
    <rPh sb="2" eb="3">
      <t>ベツ</t>
    </rPh>
    <phoneticPr fontId="1"/>
  </si>
  <si>
    <t>国内サイトレポート</t>
    <rPh sb="0" eb="2">
      <t>コクナイ</t>
    </rPh>
    <phoneticPr fontId="1"/>
  </si>
  <si>
    <t>ガバナンス1.</t>
    <phoneticPr fontId="1"/>
  </si>
  <si>
    <t>ガバナンス2.</t>
  </si>
  <si>
    <t>ガバナンス3.</t>
  </si>
  <si>
    <t>ガバナンス4.</t>
  </si>
  <si>
    <t>ガバナンス7.</t>
  </si>
  <si>
    <t>組織形態</t>
    <rPh sb="0" eb="2">
      <t>ソシキ</t>
    </rPh>
    <rPh sb="2" eb="4">
      <t>ケイタイ</t>
    </rPh>
    <phoneticPr fontId="1"/>
  </si>
  <si>
    <t>各組織体の開催状況</t>
    <rPh sb="0" eb="1">
      <t>カク</t>
    </rPh>
    <rPh sb="1" eb="4">
      <t>ソシキタイ</t>
    </rPh>
    <rPh sb="5" eb="7">
      <t>カイサイ</t>
    </rPh>
    <rPh sb="7" eb="9">
      <t>ジョウキョウ</t>
    </rPh>
    <phoneticPr fontId="1"/>
  </si>
  <si>
    <t>監査役会における報告内訳</t>
    <rPh sb="0" eb="3">
      <t>カンサヤク</t>
    </rPh>
    <rPh sb="3" eb="4">
      <t>カイ</t>
    </rPh>
    <rPh sb="8" eb="10">
      <t>ホウコク</t>
    </rPh>
    <rPh sb="10" eb="12">
      <t>ウチワケ</t>
    </rPh>
    <phoneticPr fontId="1"/>
  </si>
  <si>
    <t>役員報酬</t>
    <rPh sb="0" eb="2">
      <t>ヤクイン</t>
    </rPh>
    <rPh sb="2" eb="4">
      <t>ホウシュウ</t>
    </rPh>
    <phoneticPr fontId="1"/>
  </si>
  <si>
    <t>直近5年間における内部通報制度利用実績（ヤクルト本社）</t>
    <phoneticPr fontId="1"/>
  </si>
  <si>
    <t>各種研修</t>
    <rPh sb="0" eb="2">
      <t>カクシュ</t>
    </rPh>
    <rPh sb="2" eb="4">
      <t>ケンシュウ</t>
    </rPh>
    <phoneticPr fontId="1"/>
  </si>
  <si>
    <t>安否確認システムの訓練参加率</t>
    <rPh sb="13" eb="14">
      <t>リツ</t>
    </rPh>
    <phoneticPr fontId="1"/>
  </si>
  <si>
    <t>6. 人権啓発研修</t>
    <rPh sb="3" eb="5">
      <t>ジンケン</t>
    </rPh>
    <rPh sb="5" eb="7">
      <t>ケイハツ</t>
    </rPh>
    <rPh sb="7" eb="9">
      <t>ケンシュウ</t>
    </rPh>
    <phoneticPr fontId="1"/>
  </si>
  <si>
    <t>項目</t>
  </si>
  <si>
    <t>設問数</t>
  </si>
  <si>
    <t>主な設問（例）</t>
  </si>
  <si>
    <t>回答割合（％）</t>
  </si>
  <si>
    <t>レベル3</t>
  </si>
  <si>
    <t>「対応している」と回答</t>
  </si>
  <si>
    <t>レベル2</t>
  </si>
  <si>
    <t>レベル1</t>
  </si>
  <si>
    <t>「対応していない」と回答</t>
  </si>
  <si>
    <t>N/A</t>
  </si>
  <si>
    <t>CSR全般に関するビジョン、長期目標、重点領域などを設定していますか。</t>
  </si>
  <si>
    <t>2. 人権</t>
  </si>
  <si>
    <t>直近1 年間でハラスメントや差別、外国人技能実習生の労働問題などの人権に関する問題がありましたか。</t>
  </si>
  <si>
    <t>3. 労働</t>
  </si>
  <si>
    <t>労働時間、休暇、有給休暇等の公正な適用に関する取り組みはありますか。</t>
  </si>
  <si>
    <t>4. 環境</t>
  </si>
  <si>
    <t>5. 公正な企業活動</t>
  </si>
  <si>
    <t>事業活動を行う国内外の現地行政や公務員との適切な関係（贈収賄の禁止等）の構築に関する規定、または取り組みはありますか。</t>
  </si>
  <si>
    <t>6. 品質・安全性</t>
  </si>
  <si>
    <t>製品・サービスの品質・安全性に関する方針・ガイドラインに沿った自社の方針と推進体制はありますか。</t>
  </si>
  <si>
    <t>7. 情報セキュリティ</t>
  </si>
  <si>
    <t>個人データおよびプライバシー保護に関する仕組み、または取り組みはありますか。</t>
  </si>
  <si>
    <t>8. サプライチェーン</t>
  </si>
  <si>
    <t>取引先への現地調査等、サプライチェーンにCSR 活動の推進を促す取り組みはありますか。</t>
  </si>
  <si>
    <t>9. 地域社会との共生</t>
  </si>
  <si>
    <t>生産プロセス製品・サービス操業による、環境・社会への負荷を減らすための取り組みはありますか。</t>
  </si>
  <si>
    <r>
      <t>平均得点率（％）</t>
    </r>
    <r>
      <rPr>
        <vertAlign val="superscript"/>
        <sz val="10"/>
        <rFont val="Meiryo UI"/>
        <family val="3"/>
        <charset val="128"/>
      </rPr>
      <t>※</t>
    </r>
  </si>
  <si>
    <r>
      <t>CO</t>
    </r>
    <r>
      <rPr>
        <vertAlign val="subscript"/>
        <sz val="10"/>
        <rFont val="Meiryo UI"/>
        <family val="3"/>
        <charset val="128"/>
      </rPr>
      <t>2</t>
    </r>
    <r>
      <rPr>
        <sz val="10"/>
        <rFont val="Meiryo UI"/>
        <family val="3"/>
        <charset val="128"/>
      </rPr>
      <t>に代表される温室効果ガスの排出量削減やエネルギーの効率的な利用に関する取り組みはありますか。</t>
    </r>
  </si>
  <si>
    <t>スコアごとの取引先数</t>
  </si>
  <si>
    <t>スコア</t>
  </si>
  <si>
    <t>取引先数</t>
  </si>
  <si>
    <t>90％以上</t>
  </si>
  <si>
    <t>80％以上90％未満</t>
  </si>
  <si>
    <t>70％以上80％未満</t>
  </si>
  <si>
    <t>70％未満</t>
  </si>
  <si>
    <t>0社</t>
  </si>
  <si>
    <t>回答不備</t>
  </si>
  <si>
    <t>※ 回答内容に応じて、具体的内容を確認するための追加質問も実施</t>
    <phoneticPr fontId="1"/>
  </si>
  <si>
    <t>「対応予定」と回答</t>
    <phoneticPr fontId="1"/>
  </si>
  <si>
    <t>4. グリーン購入率</t>
    <phoneticPr fontId="1"/>
  </si>
  <si>
    <t>グリーン購入率（％）</t>
  </si>
  <si>
    <t>アジア・オセアニア（％）</t>
    <phoneticPr fontId="1"/>
  </si>
  <si>
    <t>米州（％）</t>
    <phoneticPr fontId="1"/>
  </si>
  <si>
    <t>欧州（％）</t>
    <phoneticPr fontId="1"/>
  </si>
  <si>
    <t>＊ 乳製品原材料における実績</t>
    <phoneticPr fontId="1"/>
  </si>
  <si>
    <t>※ 海外から輸入し、国内で最終加工している原材料は、国内調達として集計</t>
    <phoneticPr fontId="1"/>
  </si>
  <si>
    <r>
      <t>日本</t>
    </r>
    <r>
      <rPr>
        <vertAlign val="superscript"/>
        <sz val="11"/>
        <color theme="1"/>
        <rFont val="Meiryo UI"/>
        <family val="3"/>
        <charset val="128"/>
      </rPr>
      <t>※</t>
    </r>
    <r>
      <rPr>
        <sz val="11"/>
        <color theme="1"/>
        <rFont val="Meiryo UI"/>
        <family val="3"/>
        <charset val="128"/>
      </rPr>
      <t>（％）</t>
    </r>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</si>
  <si>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</si>
  <si>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</si>
  <si>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</si>
  <si>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</si>
  <si>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</si>
  <si>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</si>
  <si>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</si>
  <si>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8.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</si>
  <si>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t>9人／9.3％</t>
    <phoneticPr fontId="1"/>
  </si>
  <si>
    <t>18人／19.6％</t>
    <phoneticPr fontId="1"/>
  </si>
  <si>
    <t>10人／15.9％</t>
    <phoneticPr fontId="1"/>
  </si>
  <si>
    <t>83人／86.4％</t>
    <phoneticPr fontId="1"/>
  </si>
  <si>
    <t>女性の育児休業取得（人数／取得率)</t>
    <phoneticPr fontId="1"/>
  </si>
  <si>
    <t>36人／100％</t>
    <phoneticPr fontId="1"/>
  </si>
  <si>
    <t>37人／100％</t>
    <phoneticPr fontId="1"/>
  </si>
  <si>
    <t>26人／100％</t>
    <phoneticPr fontId="1"/>
  </si>
  <si>
    <t>35人／100％</t>
    <phoneticPr fontId="1"/>
  </si>
  <si>
    <r>
      <t>全産業平均</t>
    </r>
    <r>
      <rPr>
        <vertAlign val="superscript"/>
        <sz val="11"/>
        <color theme="1"/>
        <rFont val="Meiryo UI"/>
        <family val="3"/>
        <charset val="128"/>
      </rPr>
      <t>※3</t>
    </r>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</si>
  <si>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</si>
  <si>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</si>
  <si>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t>実施回数（回）</t>
    <rPh sb="5" eb="6">
      <t>カイ</t>
    </rPh>
    <phoneticPr fontId="1"/>
  </si>
  <si>
    <t>参加者数（人）</t>
    <rPh sb="5" eb="6">
      <t>ニン</t>
    </rPh>
    <phoneticPr fontId="1"/>
  </si>
  <si>
    <t>初任給（円）</t>
  </si>
  <si>
    <t>最低賃金との比較（％）</t>
  </si>
  <si>
    <t>大学院修了</t>
  </si>
  <si>
    <t>大学卒（総合職）</t>
  </si>
  <si>
    <t>大学卒（一般職）</t>
  </si>
  <si>
    <t>短大卒</t>
  </si>
  <si>
    <t>専門学校卒</t>
  </si>
  <si>
    <t>組織形態</t>
    <phoneticPr fontId="1"/>
  </si>
  <si>
    <t>取締役</t>
    <phoneticPr fontId="1"/>
  </si>
  <si>
    <t>15人</t>
  </si>
  <si>
    <t>15人</t>
    <rPh sb="2" eb="3">
      <t>ニン</t>
    </rPh>
    <phoneticPr fontId="1"/>
  </si>
  <si>
    <t>　うち社外取締役</t>
    <phoneticPr fontId="1"/>
  </si>
  <si>
    <t>5人</t>
  </si>
  <si>
    <t>6人</t>
  </si>
  <si>
    <t>5人</t>
    <rPh sb="1" eb="2">
      <t>ニン</t>
    </rPh>
    <phoneticPr fontId="1"/>
  </si>
  <si>
    <t>　うち独立役員</t>
    <phoneticPr fontId="1"/>
  </si>
  <si>
    <t>2人</t>
  </si>
  <si>
    <t>3人</t>
  </si>
  <si>
    <t>5人</t>
    <phoneticPr fontId="1"/>
  </si>
  <si>
    <t>　うち女性取締役</t>
    <phoneticPr fontId="1"/>
  </si>
  <si>
    <t>1人</t>
  </si>
  <si>
    <t>2人</t>
    <phoneticPr fontId="1"/>
  </si>
  <si>
    <t>取締役任期</t>
    <phoneticPr fontId="1"/>
  </si>
  <si>
    <t>1年</t>
  </si>
  <si>
    <t>1年</t>
    <phoneticPr fontId="1"/>
  </si>
  <si>
    <t>取締役会議長</t>
    <phoneticPr fontId="1"/>
  </si>
  <si>
    <t>社長</t>
  </si>
  <si>
    <t>社長</t>
    <phoneticPr fontId="1"/>
  </si>
  <si>
    <t>監査役</t>
    <phoneticPr fontId="1"/>
  </si>
  <si>
    <t>7人</t>
  </si>
  <si>
    <t>５人</t>
    <rPh sb="1" eb="2">
      <t>ニン</t>
    </rPh>
    <phoneticPr fontId="1"/>
  </si>
  <si>
    <t>　うち社外監査役</t>
    <phoneticPr fontId="1"/>
  </si>
  <si>
    <t>３人</t>
    <rPh sb="1" eb="2">
      <t>ニン</t>
    </rPh>
    <phoneticPr fontId="1"/>
  </si>
  <si>
    <t>２人</t>
    <rPh sb="1" eb="2">
      <t>リ</t>
    </rPh>
    <phoneticPr fontId="1"/>
  </si>
  <si>
    <t>　うち女性監査役</t>
    <phoneticPr fontId="1"/>
  </si>
  <si>
    <t>１人</t>
    <rPh sb="1" eb="2">
      <t>ニン</t>
    </rPh>
    <phoneticPr fontId="1"/>
  </si>
  <si>
    <t>監査役任期</t>
    <phoneticPr fontId="1"/>
  </si>
  <si>
    <t>4年</t>
  </si>
  <si>
    <t>４年</t>
    <rPh sb="1" eb="2">
      <t>ネン</t>
    </rPh>
    <phoneticPr fontId="1"/>
  </si>
  <si>
    <t>取締役会</t>
    <phoneticPr fontId="1"/>
  </si>
  <si>
    <t>7回</t>
    <phoneticPr fontId="1"/>
  </si>
  <si>
    <t>8回</t>
    <phoneticPr fontId="1"/>
  </si>
  <si>
    <t>８回</t>
    <rPh sb="1" eb="2">
      <t>カイ</t>
    </rPh>
    <phoneticPr fontId="1"/>
  </si>
  <si>
    <t>社外取締役の取締役会出席率</t>
    <phoneticPr fontId="1"/>
  </si>
  <si>
    <t>監査役会</t>
    <phoneticPr fontId="1"/>
  </si>
  <si>
    <t>8回</t>
    <rPh sb="1" eb="2">
      <t>カイ</t>
    </rPh>
    <phoneticPr fontId="1"/>
  </si>
  <si>
    <t>常勤監査役の監査役会出席率</t>
    <phoneticPr fontId="1"/>
  </si>
  <si>
    <t>社外監査役の監査役会出席率</t>
    <phoneticPr fontId="1"/>
  </si>
  <si>
    <t>コンプライアンス委員会</t>
    <phoneticPr fontId="1"/>
  </si>
  <si>
    <t>2回</t>
    <phoneticPr fontId="1"/>
  </si>
  <si>
    <t>2回</t>
    <rPh sb="1" eb="2">
      <t>カイ</t>
    </rPh>
    <phoneticPr fontId="1"/>
  </si>
  <si>
    <t>企業倫理委員会</t>
    <phoneticPr fontId="1"/>
  </si>
  <si>
    <t>1回</t>
  </si>
  <si>
    <t>1回</t>
    <rPh sb="1" eb="2">
      <t>カイ</t>
    </rPh>
    <phoneticPr fontId="1"/>
  </si>
  <si>
    <t>CSR 推進委員会</t>
    <phoneticPr fontId="1"/>
  </si>
  <si>
    <t>プラスチック資源循環推進委員会</t>
    <rPh sb="14" eb="15">
      <t>カイ</t>
    </rPh>
    <phoneticPr fontId="1"/>
  </si>
  <si>
    <t>3回</t>
  </si>
  <si>
    <t>監査役監査</t>
    <phoneticPr fontId="1"/>
  </si>
  <si>
    <t>内部監査</t>
    <phoneticPr fontId="1"/>
  </si>
  <si>
    <t>会計監査</t>
    <phoneticPr fontId="1"/>
  </si>
  <si>
    <t>4回</t>
    <phoneticPr fontId="1"/>
  </si>
  <si>
    <t>４回</t>
    <rPh sb="1" eb="2">
      <t>カイ</t>
    </rPh>
    <phoneticPr fontId="1"/>
  </si>
  <si>
    <t>取締役報酬</t>
    <phoneticPr fontId="1"/>
  </si>
  <si>
    <t>監査役報酬</t>
    <phoneticPr fontId="1"/>
  </si>
  <si>
    <t>17人654百万円
（うち社外取締役6人41百万円）</t>
    <phoneticPr fontId="1"/>
  </si>
  <si>
    <t>17人614百万円
（うち社外取締役5人50百万円）</t>
    <phoneticPr fontId="1"/>
  </si>
  <si>
    <t>15人603万円
（うち社外取締役5人55百万円）</t>
    <phoneticPr fontId="1"/>
  </si>
  <si>
    <t>18人642万円
（うち社外取締役7人66百万円）</t>
    <phoneticPr fontId="1"/>
  </si>
  <si>
    <t>7人118百万円
（うち社外監査役5人36百万円）</t>
    <phoneticPr fontId="1"/>
  </si>
  <si>
    <t>9人105百万円
（うち社外監査役6人33百万円）</t>
    <phoneticPr fontId="1"/>
  </si>
  <si>
    <t>5人107百万円
（うち社外監査役3人35百万円）</t>
    <phoneticPr fontId="1"/>
  </si>
  <si>
    <t>件数</t>
    <phoneticPr fontId="1"/>
  </si>
  <si>
    <t>3件</t>
  </si>
  <si>
    <t>5件</t>
    <phoneticPr fontId="1"/>
  </si>
  <si>
    <t>8件</t>
    <rPh sb="1" eb="2">
      <t>ケン</t>
    </rPh>
    <phoneticPr fontId="1"/>
  </si>
  <si>
    <t>コンプライアンス研修</t>
    <phoneticPr fontId="1"/>
  </si>
  <si>
    <t>68回</t>
    <phoneticPr fontId="1"/>
  </si>
  <si>
    <t>32回</t>
    <phoneticPr fontId="1"/>
  </si>
  <si>
    <t>24回</t>
    <phoneticPr fontId="1"/>
  </si>
  <si>
    <t>167回</t>
    <rPh sb="3" eb="4">
      <t>カイ</t>
    </rPh>
    <phoneticPr fontId="1"/>
  </si>
  <si>
    <t>情報セキュリティ研修（e ラーニング受講者）</t>
    <phoneticPr fontId="1"/>
  </si>
  <si>
    <t>1回2,436人</t>
    <phoneticPr fontId="1"/>
  </si>
  <si>
    <t>1回2,221人</t>
    <phoneticPr fontId="1"/>
  </si>
  <si>
    <t>1回2,610人</t>
    <phoneticPr fontId="1"/>
  </si>
  <si>
    <t>1回2,512人</t>
    <rPh sb="1" eb="2">
      <t>カイ</t>
    </rPh>
    <rPh sb="7" eb="8">
      <t>ニン</t>
    </rPh>
    <phoneticPr fontId="1"/>
  </si>
  <si>
    <t>安否確認システムの訓練参加率（メール回答率）</t>
    <phoneticPr fontId="1"/>
  </si>
  <si>
    <t>本社工場・ボトリング会社での廃棄物排出量の推移</t>
    <phoneticPr fontId="1"/>
  </si>
  <si>
    <t>生産拠点におけるWRI Aqueduct 水リスク評価結果</t>
    <rPh sb="0" eb="2">
      <t>セイサン</t>
    </rPh>
    <rPh sb="2" eb="4">
      <t>キョテン</t>
    </rPh>
    <rPh sb="21" eb="22">
      <t>ミズ</t>
    </rPh>
    <rPh sb="25" eb="27">
      <t>ヒョウカ</t>
    </rPh>
    <rPh sb="27" eb="29">
      <t>ケッカ</t>
    </rPh>
    <phoneticPr fontId="1"/>
  </si>
  <si>
    <t>※化粧品工場と医薬品工場を含む</t>
    <phoneticPr fontId="1"/>
  </si>
  <si>
    <t>＊ ―は集計中もしくは未集計</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</si>
  <si>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</si>
  <si>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＊数値は小数点以下を四捨五入して記載しているため、内訳数値の足し上げが合計と合わない場合があります。</t>
    <rPh sb="1" eb="3">
      <t>スウチ</t>
    </rPh>
    <rPh sb="4" eb="9">
      <t>ショウスウテンイカ</t>
    </rPh>
    <rPh sb="10" eb="14">
      <t>シシャゴニュウ</t>
    </rPh>
    <rPh sb="16" eb="18">
      <t>キサイ</t>
    </rPh>
    <rPh sb="25" eb="27">
      <t>ウチワケ</t>
    </rPh>
    <rPh sb="27" eb="29">
      <t>スウチ</t>
    </rPh>
    <rPh sb="30" eb="31">
      <t>タ</t>
    </rPh>
    <rPh sb="32" eb="33">
      <t>ア</t>
    </rPh>
    <rPh sb="35" eb="37">
      <t>ゴウケイ</t>
    </rPh>
    <rPh sb="38" eb="39">
      <t>ア</t>
    </rPh>
    <rPh sb="42" eb="44">
      <t>バアイ</t>
    </rPh>
    <phoneticPr fontId="1"/>
  </si>
  <si>
    <t>2. 食品廃棄物の再生利用実績</t>
    <phoneticPr fontId="1"/>
  </si>
  <si>
    <t>発生量（t）</t>
    <phoneticPr fontId="1"/>
  </si>
  <si>
    <t>再生利用の実施量（t）</t>
  </si>
  <si>
    <t>再生利用等の実施率（%）</t>
    <phoneticPr fontId="1"/>
  </si>
  <si>
    <t>再生利用の用途</t>
    <phoneticPr fontId="1"/>
  </si>
  <si>
    <t>肥料・飼料等</t>
  </si>
  <si>
    <t>肥料・飼料等</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</si>
  <si>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</si>
  <si>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t>＊ 内訳の数値を四捨五入しているため、内訳数値の合計と総計は一致しないことがあります。</t>
    <phoneticPr fontId="1"/>
  </si>
  <si>
    <t>生産量原単位（t-CO₂/kl）</t>
    <rPh sb="0" eb="2">
      <t>セイサン</t>
    </rPh>
    <rPh sb="2" eb="3">
      <t>リョウ</t>
    </rPh>
    <rPh sb="3" eb="6">
      <t>ゲンタンイ</t>
    </rPh>
    <phoneticPr fontId="1"/>
  </si>
  <si>
    <t>※ 排出・再資源化量は四捨五入をした数値を掲載していますが、再資源化率の計算は小数点以下の数値を含めています。</t>
    <rPh sb="2" eb="4">
      <t>ハイシュツ</t>
    </rPh>
    <rPh sb="5" eb="10">
      <t>サイシゲンカリョウ</t>
    </rPh>
    <rPh sb="11" eb="15">
      <t>シシャゴニュウ</t>
    </rPh>
    <rPh sb="18" eb="20">
      <t>スウチ</t>
    </rPh>
    <rPh sb="21" eb="23">
      <t>ケイサイ</t>
    </rPh>
    <rPh sb="30" eb="35">
      <t>サイシゲンカリツ</t>
    </rPh>
    <rPh sb="36" eb="38">
      <t>ケイサン</t>
    </rPh>
    <rPh sb="39" eb="44">
      <t>ショウスウテンイカ</t>
    </rPh>
    <rPh sb="45" eb="47">
      <t>スウチ</t>
    </rPh>
    <rPh sb="48" eb="49">
      <t>フク</t>
    </rPh>
    <phoneticPr fontId="1"/>
  </si>
  <si>
    <t>1. CSR に関わる
　　コーポレート・ガバナンス</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</si>
  <si>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</si>
  <si>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t>投資額（百万円）</t>
    <rPh sb="4" eb="5">
      <t>ヒャク</t>
    </rPh>
    <phoneticPr fontId="1"/>
  </si>
  <si>
    <t>5.	原材料の地元調達比率</t>
    <phoneticPr fontId="1"/>
  </si>
  <si>
    <t>低カロリー商品乳製品売上金額比率（2022年度）</t>
    <phoneticPr fontId="1"/>
  </si>
  <si>
    <t xml:space="preserve">CSR調達アンケート／スコアごとの取引先数（2022年6月） </t>
    <phoneticPr fontId="1"/>
  </si>
  <si>
    <t>原材料の地元調達比率（2022年度）</t>
    <phoneticPr fontId="1"/>
  </si>
  <si>
    <t>●2022年度</t>
    <phoneticPr fontId="1"/>
  </si>
  <si>
    <t>（単位：百万円）</t>
  </si>
  <si>
    <r>
      <t>7. 2022年度のCO</t>
    </r>
    <r>
      <rPr>
        <b/>
        <vertAlign val="subscript"/>
        <sz val="11"/>
        <color theme="1"/>
        <rFont val="Meiryo UI"/>
        <family val="3"/>
        <charset val="128"/>
      </rPr>
      <t>2</t>
    </r>
    <r>
      <rPr>
        <b/>
        <sz val="11"/>
        <color theme="1"/>
        <rFont val="Meiryo UI"/>
        <family val="3"/>
        <charset val="128"/>
      </rPr>
      <t xml:space="preserve"> 排出量</t>
    </r>
    <rPh sb="7" eb="9">
      <t>ネンド</t>
    </rPh>
    <rPh sb="14" eb="16">
      <t>ハイシュツ</t>
    </rPh>
    <rPh sb="16" eb="17">
      <t>リョウ</t>
    </rPh>
    <phoneticPr fontId="1"/>
  </si>
  <si>
    <t>2022年度
総取水量
（単位：㎥）</t>
    <phoneticPr fontId="1"/>
  </si>
  <si>
    <t>2022年度
総排水量
（単位：㎥）</t>
    <phoneticPr fontId="1"/>
  </si>
  <si>
    <t>●2022年度の実績</t>
    <rPh sb="5" eb="7">
      <t>ネンド</t>
    </rPh>
    <rPh sb="8" eb="10">
      <t>ジッセキ</t>
    </rPh>
    <phoneticPr fontId="1"/>
  </si>
  <si>
    <t>7. 品質に関する認証取得状況（2023年8月現在）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</si>
  <si>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8. スコープ3排出量（2022年度）</t>
    <rPh sb="8" eb="10">
      <t>ハイシュツ</t>
    </rPh>
    <rPh sb="10" eb="11">
      <t>リョウ</t>
    </rPh>
    <rPh sb="16" eb="18">
      <t>ネンド</t>
    </rPh>
    <phoneticPr fontId="1"/>
  </si>
  <si>
    <r>
      <t>9. 本社工場・ボトリング会社のCO</t>
    </r>
    <r>
      <rPr>
        <b/>
        <vertAlign val="subscript"/>
        <sz val="11"/>
        <color theme="1"/>
        <rFont val="Meiryo UI"/>
        <family val="3"/>
        <charset val="128"/>
      </rPr>
      <t>2</t>
    </r>
    <r>
      <rPr>
        <b/>
        <sz val="11"/>
        <color theme="1"/>
        <rFont val="Meiryo UI"/>
        <family val="3"/>
        <charset val="128"/>
      </rPr>
      <t>排出量の推移（スコープ1＋スコープ2）</t>
    </r>
    <rPh sb="3" eb="5">
      <t>ホンシャ</t>
    </rPh>
    <rPh sb="5" eb="7">
      <t>コウジョウ</t>
    </rPh>
    <rPh sb="13" eb="15">
      <t>ガイシャ</t>
    </rPh>
    <rPh sb="19" eb="21">
      <t>ハイシュツ</t>
    </rPh>
    <rPh sb="21" eb="22">
      <t>リョウ</t>
    </rPh>
    <rPh sb="23" eb="25">
      <t>スイイ</t>
    </rPh>
    <phoneticPr fontId="1"/>
  </si>
  <si>
    <t>10.本社工場・ボトリング会社のエネルギー使用量と生産量原単位の推移（スコープ1＋スコープ2）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</si>
  <si>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r>
      <t>●物流部門のCO</t>
    </r>
    <r>
      <rPr>
        <b/>
        <vertAlign val="subscript"/>
        <sz val="11"/>
        <rFont val="Meiryo UI"/>
        <family val="3"/>
        <charset val="128"/>
      </rPr>
      <t>2</t>
    </r>
    <r>
      <rPr>
        <b/>
        <sz val="11"/>
        <rFont val="Meiryo UI"/>
        <family val="3"/>
        <charset val="128"/>
      </rPr>
      <t>排出量の推移（スコープ1+スコープ2）</t>
    </r>
    <rPh sb="1" eb="3">
      <t>ブツリュウ</t>
    </rPh>
    <rPh sb="3" eb="5">
      <t>ブモン</t>
    </rPh>
    <rPh sb="9" eb="11">
      <t>ハイシュツ</t>
    </rPh>
    <rPh sb="11" eb="12">
      <t>リョウ</t>
    </rPh>
    <rPh sb="13" eb="15">
      <t>スイイ</t>
    </rPh>
    <phoneticPr fontId="1"/>
  </si>
  <si>
    <t>10. 株式会社ヤクルト本社の人材データ</t>
    <rPh sb="4" eb="8">
      <t>カブシキガイシャ</t>
    </rPh>
    <rPh sb="12" eb="14">
      <t>ホンシャ</t>
    </rPh>
    <rPh sb="15" eb="17">
      <t>ジンザイ</t>
    </rPh>
    <phoneticPr fontId="1"/>
  </si>
  <si>
    <t>11. 海外ヤクルトグループの人材データ（2022年12月現在）</t>
    <rPh sb="4" eb="6">
      <t>カイガイ</t>
    </rPh>
    <rPh sb="15" eb="17">
      <t>ジンザイ</t>
    </rPh>
    <rPh sb="25" eb="26">
      <t>ネン</t>
    </rPh>
    <rPh sb="28" eb="29">
      <t>ガツ</t>
    </rPh>
    <rPh sb="29" eb="31">
      <t>ゲンザイ</t>
    </rPh>
    <phoneticPr fontId="1"/>
  </si>
  <si>
    <t>12.研修受講時間・費用（ヤクルト本社）</t>
    <rPh sb="3" eb="5">
      <t>ケンシュウ</t>
    </rPh>
    <rPh sb="5" eb="7">
      <t>ジュコウ</t>
    </rPh>
    <rPh sb="7" eb="9">
      <t>ジカン</t>
    </rPh>
    <rPh sb="10" eb="12">
      <t>ヒヨウ</t>
    </rPh>
    <rPh sb="17" eb="19">
      <t>ホンシャ</t>
    </rPh>
    <phoneticPr fontId="1"/>
  </si>
  <si>
    <t>13.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</si>
  <si>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14. 女性管理職比率の推移（日本：ヤクルト本社、海外：海外事業所）</t>
    <rPh sb="4" eb="6">
      <t>ジョセイ</t>
    </rPh>
    <rPh sb="6" eb="8">
      <t>カンリ</t>
    </rPh>
    <rPh sb="8" eb="9">
      <t>ショク</t>
    </rPh>
    <rPh sb="9" eb="11">
      <t>ヒリツ</t>
    </rPh>
    <rPh sb="12" eb="14">
      <t>スイイ</t>
    </rPh>
    <rPh sb="15" eb="17">
      <t>ニホン</t>
    </rPh>
    <rPh sb="22" eb="24">
      <t>ホンシャ</t>
    </rPh>
    <rPh sb="25" eb="27">
      <t>カイガイ</t>
    </rPh>
    <rPh sb="28" eb="30">
      <t>カイガイ</t>
    </rPh>
    <rPh sb="30" eb="33">
      <t>ジギョウショ</t>
    </rPh>
    <phoneticPr fontId="1"/>
  </si>
  <si>
    <t>15 . 障がい者雇用率の推移（日本：ヤクルト本社、海外：海外事業所）</t>
    <rPh sb="16" eb="18">
      <t>ニホン</t>
    </rPh>
    <rPh sb="23" eb="25">
      <t>ホンシャ</t>
    </rPh>
    <rPh sb="26" eb="28">
      <t>カイガイ</t>
    </rPh>
    <rPh sb="29" eb="31">
      <t>カイガイ</t>
    </rPh>
    <rPh sb="31" eb="34">
      <t>ジギョウショ</t>
    </rPh>
    <phoneticPr fontId="1"/>
  </si>
  <si>
    <t>16. 定年退職時における継続雇用率の推移（ヤクルト本社）</t>
    <rPh sb="4" eb="6">
      <t>テイネン</t>
    </rPh>
    <rPh sb="6" eb="8">
      <t>タイショク</t>
    </rPh>
    <rPh sb="8" eb="9">
      <t>ジ</t>
    </rPh>
    <rPh sb="13" eb="15">
      <t>ケイゾク</t>
    </rPh>
    <rPh sb="15" eb="17">
      <t>コヨウ</t>
    </rPh>
    <rPh sb="17" eb="18">
      <t>リツ</t>
    </rPh>
    <rPh sb="19" eb="21">
      <t>スイイ</t>
    </rPh>
    <rPh sb="26" eb="28">
      <t>ホンシャ</t>
    </rPh>
    <phoneticPr fontId="1"/>
  </si>
  <si>
    <t>17. 年次有給休暇の取得率と1人当たり月間平均残業時間の推移（ヤクルト本社）</t>
    <rPh sb="4" eb="6">
      <t>ネンジ</t>
    </rPh>
    <rPh sb="6" eb="8">
      <t>ユウキュウ</t>
    </rPh>
    <rPh sb="8" eb="10">
      <t>キュウカ</t>
    </rPh>
    <rPh sb="11" eb="13">
      <t>シュトク</t>
    </rPh>
    <rPh sb="13" eb="14">
      <t>リツ</t>
    </rPh>
    <rPh sb="15" eb="17">
      <t>ヒトリ</t>
    </rPh>
    <rPh sb="17" eb="18">
      <t>ア</t>
    </rPh>
    <rPh sb="20" eb="22">
      <t>ゲッカン</t>
    </rPh>
    <rPh sb="22" eb="24">
      <t>ヘイキン</t>
    </rPh>
    <rPh sb="24" eb="26">
      <t>ザンギョウ</t>
    </rPh>
    <rPh sb="26" eb="28">
      <t>ジカン</t>
    </rPh>
    <rPh sb="29" eb="31">
      <t>スイイ</t>
    </rPh>
    <rPh sb="36" eb="38">
      <t>ホンシャ</t>
    </rPh>
    <phoneticPr fontId="1"/>
  </si>
  <si>
    <t>18. 育児休業取得率の推移（ヤクルト本社）</t>
    <rPh sb="4" eb="6">
      <t>イクジ</t>
    </rPh>
    <rPh sb="6" eb="8">
      <t>キュウギョウ</t>
    </rPh>
    <rPh sb="8" eb="10">
      <t>シュトク</t>
    </rPh>
    <rPh sb="10" eb="11">
      <t>リツ</t>
    </rPh>
    <rPh sb="12" eb="14">
      <t>スイイ</t>
    </rPh>
    <rPh sb="19" eb="21">
      <t>ホンシャ</t>
    </rPh>
    <phoneticPr fontId="1"/>
  </si>
  <si>
    <t>19.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</si>
  <si>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7. 各種研修</t>
    <rPh sb="3" eb="5">
      <t>カクシュ</t>
    </rPh>
    <rPh sb="5" eb="7">
      <t>ケンシュウ</t>
    </rPh>
    <phoneticPr fontId="1"/>
  </si>
  <si>
    <t>スコープ3排出量（2022年度）</t>
    <rPh sb="5" eb="7">
      <t>ハイシュツ</t>
    </rPh>
    <rPh sb="7" eb="8">
      <t>リョウ</t>
    </rPh>
    <rPh sb="13" eb="15">
      <t>ネンド</t>
    </rPh>
    <phoneticPr fontId="1"/>
  </si>
  <si>
    <t>海外ヤクルトグループの人材データ（2022年12月現在）</t>
    <rPh sb="0" eb="2">
      <t>カイガイ</t>
    </rPh>
    <rPh sb="11" eb="13">
      <t>ジンザイ</t>
    </rPh>
    <rPh sb="21" eb="22">
      <t>ネン</t>
    </rPh>
    <rPh sb="24" eb="25">
      <t>ガツ</t>
    </rPh>
    <rPh sb="25" eb="27">
      <t>ゲンザイ</t>
    </rPh>
    <phoneticPr fontId="1"/>
  </si>
  <si>
    <r>
      <t>（単位：t-CO</t>
    </r>
    <r>
      <rPr>
        <vertAlign val="subscript"/>
        <sz val="11"/>
        <rFont val="Meiryo UI"/>
        <family val="3"/>
        <charset val="128"/>
      </rPr>
      <t>2</t>
    </r>
    <r>
      <rPr>
        <sz val="11"/>
        <rFont val="Meiryo UI"/>
        <family val="3"/>
        <charset val="128"/>
      </rPr>
      <t>）</t>
    </r>
    <rPh sb="1" eb="3">
      <t>タンイ</t>
    </rPh>
    <phoneticPr fontId="1"/>
  </si>
  <si>
    <r>
      <t>本社工場・ボトリング会社のCO</t>
    </r>
    <r>
      <rPr>
        <u/>
        <vertAlign val="subscript"/>
        <sz val="11"/>
        <color theme="10"/>
        <rFont val="游ゴシック"/>
        <family val="3"/>
        <charset val="128"/>
        <scheme val="minor"/>
      </rPr>
      <t>2</t>
    </r>
    <r>
      <rPr>
        <u/>
        <sz val="11"/>
        <color theme="10"/>
        <rFont val="游ゴシック"/>
        <family val="2"/>
        <charset val="128"/>
        <scheme val="minor"/>
      </rPr>
      <t>排出量と生産量原単位の推移（スコープ1＋スコープ2）</t>
    </r>
    <rPh sb="0" eb="2">
      <t>ホンシャ</t>
    </rPh>
    <rPh sb="2" eb="4">
      <t>コウジョウ</t>
    </rPh>
    <rPh sb="10" eb="12">
      <t>ガイシャ</t>
    </rPh>
    <rPh sb="16" eb="18">
      <t>ハイシュツ</t>
    </rPh>
    <rPh sb="18" eb="19">
      <t>リョウ</t>
    </rPh>
    <rPh sb="20" eb="22">
      <t>セイサン</t>
    </rPh>
    <rPh sb="22" eb="23">
      <t>リョウ</t>
    </rPh>
    <rPh sb="23" eb="26">
      <t>ゲンタンイ</t>
    </rPh>
    <rPh sb="27" eb="29">
      <t>スイイ</t>
    </rPh>
    <phoneticPr fontId="1"/>
  </si>
  <si>
    <t>◯</t>
    <phoneticPr fontId="1"/>
  </si>
  <si>
    <t xml:space="preserve">●環境保全対策に伴う経済効果 </t>
    <rPh sb="8" eb="9">
      <t>トモナ</t>
    </rPh>
    <phoneticPr fontId="1"/>
  </si>
  <si>
    <t>工場・事業所</t>
    <rPh sb="0" eb="2">
      <t>コウジョウ</t>
    </rPh>
    <rPh sb="3" eb="6">
      <t>ジギョウショ</t>
    </rPh>
    <phoneticPr fontId="27"/>
  </si>
  <si>
    <t>提供量(t)</t>
    <rPh sb="0" eb="3">
      <t>テイキョウリョウ</t>
    </rPh>
    <phoneticPr fontId="1"/>
  </si>
  <si>
    <t>(バイオマスプラスチックを除いた量)</t>
    <rPh sb="13" eb="14">
      <t>ノゾ</t>
    </rPh>
    <rPh sb="16" eb="17">
      <t>リョウ</t>
    </rPh>
    <phoneticPr fontId="1"/>
  </si>
  <si>
    <t>-</t>
  </si>
  <si>
    <t>前年度比(%)</t>
    <rPh sb="0" eb="4">
      <t>ゼンネンドヒ</t>
    </rPh>
    <phoneticPr fontId="1"/>
  </si>
  <si>
    <t>削減量(t)</t>
    <rPh sb="0" eb="3">
      <t>サクゲンリョウ</t>
    </rPh>
    <phoneticPr fontId="1"/>
  </si>
  <si>
    <t>※ 2023年度は目標</t>
    <rPh sb="6" eb="8">
      <t>ネンド</t>
    </rPh>
    <rPh sb="9" eb="11">
      <t>モクヒョウ</t>
    </rPh>
    <phoneticPr fontId="1"/>
  </si>
  <si>
    <t>2021年度</t>
    <rPh sb="4" eb="6">
      <t>ネンド</t>
    </rPh>
    <phoneticPr fontId="1"/>
  </si>
  <si>
    <t>-</t>
    <phoneticPr fontId="1"/>
  </si>
  <si>
    <t>うち自ら再資源化を行った量：322</t>
    <rPh sb="2" eb="3">
      <t>ミズカ</t>
    </rPh>
    <rPh sb="4" eb="8">
      <t>サイシゲンカ</t>
    </rPh>
    <rPh sb="9" eb="10">
      <t>オコナ</t>
    </rPh>
    <rPh sb="12" eb="13">
      <t>リョウ</t>
    </rPh>
    <phoneticPr fontId="1"/>
  </si>
  <si>
    <t>2022年度</t>
    <rPh sb="4" eb="6">
      <t>ネンド</t>
    </rPh>
    <phoneticPr fontId="1"/>
  </si>
  <si>
    <t>356ｔ</t>
    <phoneticPr fontId="1"/>
  </si>
  <si>
    <t>うち自ら再資源化を行った量：533</t>
    <rPh sb="2" eb="3">
      <t>ミズカ</t>
    </rPh>
    <rPh sb="4" eb="8">
      <t>サイシゲンカ</t>
    </rPh>
    <rPh sb="9" eb="10">
      <t>オコナ</t>
    </rPh>
    <rPh sb="12" eb="13">
      <t>リョウ</t>
    </rPh>
    <phoneticPr fontId="1"/>
  </si>
  <si>
    <t>14. プラスチック使用製品産業廃棄物等の排出量</t>
    <phoneticPr fontId="1"/>
  </si>
  <si>
    <t>プラスチック使用製品産業廃棄物等の排出量(t)</t>
    <phoneticPr fontId="1"/>
  </si>
  <si>
    <t>前年比(%)</t>
    <phoneticPr fontId="1"/>
  </si>
  <si>
    <t>削減量</t>
    <phoneticPr fontId="1"/>
  </si>
  <si>
    <t>再資源化率</t>
    <phoneticPr fontId="1"/>
  </si>
  <si>
    <t>プラスチック使用製品産業廃棄物等の排出量</t>
    <phoneticPr fontId="1"/>
  </si>
  <si>
    <t>15. 生産拠点におけるWRI Aqueduct 水リスク評価結果</t>
    <rPh sb="4" eb="6">
      <t>セイサン</t>
    </rPh>
    <rPh sb="6" eb="8">
      <t>キョテン</t>
    </rPh>
    <rPh sb="25" eb="26">
      <t>ミズ</t>
    </rPh>
    <rPh sb="29" eb="31">
      <t>ヒョウカ</t>
    </rPh>
    <rPh sb="31" eb="33">
      <t>ケッカ</t>
    </rPh>
    <phoneticPr fontId="1"/>
  </si>
  <si>
    <t>16. 水リスク調査コスト</t>
    <rPh sb="4" eb="5">
      <t>ミズ</t>
    </rPh>
    <rPh sb="8" eb="10">
      <t>チョウサ</t>
    </rPh>
    <phoneticPr fontId="1"/>
  </si>
  <si>
    <t>17.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</si>
  <si>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18.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</si>
  <si>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t>（2）中央研究所</t>
    <rPh sb="3" eb="5">
      <t>チュウオウ</t>
    </rPh>
    <rPh sb="5" eb="8">
      <t>ケンキュウショ</t>
    </rPh>
    <phoneticPr fontId="1"/>
  </si>
  <si>
    <t>産業廃棄物</t>
    <rPh sb="0" eb="2">
      <t>サンギョウ</t>
    </rPh>
    <rPh sb="2" eb="5">
      <t>ハイキブツ</t>
    </rPh>
    <phoneticPr fontId="1"/>
  </si>
  <si>
    <t>（A）排出量
（t）</t>
    <rPh sb="3" eb="5">
      <t>ハイシュツ</t>
    </rPh>
    <rPh sb="5" eb="6">
      <t>リョウ</t>
    </rPh>
    <phoneticPr fontId="1"/>
  </si>
  <si>
    <t>（B）再資源
化量（t）</t>
    <rPh sb="3" eb="4">
      <t>サイ</t>
    </rPh>
    <rPh sb="4" eb="6">
      <t>シゲン</t>
    </rPh>
    <rPh sb="7" eb="8">
      <t>カ</t>
    </rPh>
    <rPh sb="8" eb="9">
      <t>リョウ</t>
    </rPh>
    <phoneticPr fontId="1"/>
  </si>
  <si>
    <t>（C）廃棄量（A-B）（ｔ）</t>
    <rPh sb="3" eb="6">
      <t>ハイキリョウ</t>
    </rPh>
    <phoneticPr fontId="1"/>
  </si>
  <si>
    <t>再資源
化率（%）</t>
    <rPh sb="0" eb="1">
      <t>サイ</t>
    </rPh>
    <rPh sb="1" eb="3">
      <t>シゲン</t>
    </rPh>
    <rPh sb="4" eb="5">
      <t>カ</t>
    </rPh>
    <rPh sb="5" eb="6">
      <t>リツ</t>
    </rPh>
    <phoneticPr fontId="1"/>
  </si>
  <si>
    <t>汚泥</t>
  </si>
  <si>
    <t>再利用のための準備</t>
    <rPh sb="0" eb="3">
      <t>サイリヨウ</t>
    </rPh>
    <rPh sb="7" eb="9">
      <t>ジュンビ</t>
    </rPh>
    <phoneticPr fontId="1"/>
  </si>
  <si>
    <t>リサイクル</t>
    <phoneticPr fontId="1"/>
  </si>
  <si>
    <t>その他回収作業</t>
    <rPh sb="2" eb="3">
      <t>ホカ</t>
    </rPh>
    <rPh sb="3" eb="5">
      <t>カイシュウ</t>
    </rPh>
    <rPh sb="5" eb="7">
      <t>サギョウ</t>
    </rPh>
    <phoneticPr fontId="1"/>
  </si>
  <si>
    <t>小計</t>
    <rPh sb="0" eb="2">
      <t>ショウケイ</t>
    </rPh>
    <phoneticPr fontId="1"/>
  </si>
  <si>
    <t>廃プラスチック</t>
  </si>
  <si>
    <t>有害廃棄物</t>
    <rPh sb="0" eb="5">
      <t>ユウガイハイキブツ</t>
    </rPh>
    <phoneticPr fontId="1"/>
  </si>
  <si>
    <t>ガラス・陶器くず</t>
  </si>
  <si>
    <t>燃えがら</t>
  </si>
  <si>
    <t>ゴムくず</t>
  </si>
  <si>
    <t>廃油</t>
  </si>
  <si>
    <t>焼却（エネルギー回収有）</t>
    <rPh sb="0" eb="2">
      <t>ショウキャク</t>
    </rPh>
    <rPh sb="8" eb="11">
      <t>カイシュウアリ</t>
    </rPh>
    <phoneticPr fontId="1"/>
  </si>
  <si>
    <t>焼却（エネルギー回収なし）</t>
    <rPh sb="0" eb="2">
      <t>ショウキャク</t>
    </rPh>
    <rPh sb="8" eb="10">
      <t>カイシュウ</t>
    </rPh>
    <phoneticPr fontId="1"/>
  </si>
  <si>
    <t>埋め立て</t>
    <rPh sb="0" eb="1">
      <t>ウ</t>
    </rPh>
    <rPh sb="2" eb="3">
      <t>タ</t>
    </rPh>
    <phoneticPr fontId="1"/>
  </si>
  <si>
    <t>その他処分</t>
    <rPh sb="2" eb="3">
      <t>タ</t>
    </rPh>
    <rPh sb="3" eb="5">
      <t>ショブン</t>
    </rPh>
    <phoneticPr fontId="1"/>
  </si>
  <si>
    <t>感染性産廃</t>
  </si>
  <si>
    <t>特別管理産業廃棄物
（有害廃棄物）</t>
    <rPh sb="0" eb="2">
      <t>トクベツ</t>
    </rPh>
    <rPh sb="2" eb="4">
      <t>カンリ</t>
    </rPh>
    <rPh sb="4" eb="6">
      <t>サンギョウ</t>
    </rPh>
    <rPh sb="6" eb="9">
      <t>ハイキブツ</t>
    </rPh>
    <rPh sb="11" eb="16">
      <t>ユウガイハイキブツ</t>
    </rPh>
    <phoneticPr fontId="1"/>
  </si>
  <si>
    <t>廃油</t>
    <rPh sb="0" eb="2">
      <t>ハイユ</t>
    </rPh>
    <phoneticPr fontId="1"/>
  </si>
  <si>
    <t>廃酸</t>
    <rPh sb="0" eb="1">
      <t>ハイ</t>
    </rPh>
    <rPh sb="1" eb="2">
      <t>サン</t>
    </rPh>
    <phoneticPr fontId="1"/>
  </si>
  <si>
    <t>廃アルカリ</t>
    <rPh sb="0" eb="1">
      <t>ハイ</t>
    </rPh>
    <phoneticPr fontId="1"/>
  </si>
  <si>
    <t>感染性産廃</t>
    <rPh sb="0" eb="2">
      <t>カンセン</t>
    </rPh>
    <rPh sb="2" eb="3">
      <t>セイ</t>
    </rPh>
    <rPh sb="3" eb="5">
      <t>サンパイ</t>
    </rPh>
    <phoneticPr fontId="1"/>
  </si>
  <si>
    <t>廃棄物の処分</t>
    <rPh sb="0" eb="3">
      <t>ハイキブツ</t>
    </rPh>
    <rPh sb="4" eb="6">
      <t>ショブン</t>
    </rPh>
    <phoneticPr fontId="1"/>
  </si>
  <si>
    <t>（１）再資源化された廃棄物（ｔ）</t>
    <rPh sb="3" eb="7">
      <t>サイシゲンカ</t>
    </rPh>
    <rPh sb="10" eb="13">
      <t>ハイキブツ</t>
    </rPh>
    <phoneticPr fontId="1"/>
  </si>
  <si>
    <t>工場</t>
    <rPh sb="0" eb="2">
      <t>コウジョウ</t>
    </rPh>
    <phoneticPr fontId="1"/>
  </si>
  <si>
    <t>（２）廃棄された廃棄物（ｔ）</t>
    <rPh sb="3" eb="5">
      <t>ハイキ</t>
    </rPh>
    <rPh sb="8" eb="11">
      <t>ハイキブツ</t>
    </rPh>
    <phoneticPr fontId="1"/>
  </si>
  <si>
    <t>19. 種類別廃棄物排出量と再資源化率</t>
    <rPh sb="4" eb="6">
      <t>シュルイ</t>
    </rPh>
    <rPh sb="6" eb="7">
      <t>ベツ</t>
    </rPh>
    <rPh sb="7" eb="10">
      <t>ハイキブツ</t>
    </rPh>
    <rPh sb="10" eb="12">
      <t>ハイシュツ</t>
    </rPh>
    <rPh sb="12" eb="13">
      <t>リョウ</t>
    </rPh>
    <rPh sb="14" eb="18">
      <t>サイシゲンカ</t>
    </rPh>
    <rPh sb="18" eb="19">
      <t>リツ</t>
    </rPh>
    <phoneticPr fontId="1"/>
  </si>
  <si>
    <t>（1）本社工場・ボトリング会社</t>
    <phoneticPr fontId="1"/>
  </si>
  <si>
    <t>20. 生産拠点における生物多様性に関する調査結果</t>
    <phoneticPr fontId="1"/>
  </si>
  <si>
    <t>21. 海外生産拠点における水の定量データ</t>
    <phoneticPr fontId="1"/>
  </si>
  <si>
    <r>
      <t>韓国</t>
    </r>
    <r>
      <rPr>
        <vertAlign val="superscript"/>
        <sz val="10"/>
        <rFont val="Meiryo UI"/>
        <family val="3"/>
        <charset val="128"/>
      </rPr>
      <t>※</t>
    </r>
  </si>
  <si>
    <r>
      <t>23. 地域別サイトレポート</t>
    </r>
    <r>
      <rPr>
        <b/>
        <vertAlign val="superscript"/>
        <sz val="11"/>
        <color theme="1"/>
        <rFont val="Meiryo UI"/>
        <family val="3"/>
        <charset val="128"/>
      </rPr>
      <t>※1</t>
    </r>
    <rPh sb="4" eb="6">
      <t>チイキ</t>
    </rPh>
    <rPh sb="6" eb="7">
      <t>ベツ</t>
    </rPh>
    <phoneticPr fontId="1"/>
  </si>
  <si>
    <t>※1 燃料の原油換算値は省エネ法の数値を使用　</t>
    <phoneticPr fontId="1"/>
  </si>
  <si>
    <t>※2 タイ　バンコク工場、マレーシア工場、中国　上海工場はリサイクル物も含んだ値</t>
    <rPh sb="10" eb="12">
      <t>コウジョウ</t>
    </rPh>
    <rPh sb="18" eb="20">
      <t>コウジョウ</t>
    </rPh>
    <rPh sb="21" eb="23">
      <t>チュウゴク</t>
    </rPh>
    <rPh sb="24" eb="28">
      <t>シャンハイコウジョウ</t>
    </rPh>
    <rPh sb="34" eb="35">
      <t>ブツ</t>
    </rPh>
    <rPh sb="36" eb="37">
      <t>フク</t>
    </rPh>
    <rPh sb="39" eb="40">
      <t>アタイ</t>
    </rPh>
    <phoneticPr fontId="1"/>
  </si>
  <si>
    <t>※4 シンガポール工場、オーストラリア工場、マレーシア工場、アメリカ　カリフォルニア工場、オランダ　アルメア工場は、オフィスの使用量を含む</t>
    <rPh sb="9" eb="11">
      <t>コウジョウ</t>
    </rPh>
    <rPh sb="19" eb="21">
      <t>コウジョウ</t>
    </rPh>
    <rPh sb="27" eb="29">
      <t>コウジョウ</t>
    </rPh>
    <rPh sb="42" eb="44">
      <t>コウジョウ</t>
    </rPh>
    <rPh sb="54" eb="56">
      <t>コウジョウ</t>
    </rPh>
    <rPh sb="63" eb="66">
      <t>シヨウリョウ</t>
    </rPh>
    <rPh sb="67" eb="68">
      <t>フク</t>
    </rPh>
    <phoneticPr fontId="1"/>
  </si>
  <si>
    <t>※5 オーストラリア工場の廃棄物排出量は生産量から推計値</t>
    <rPh sb="10" eb="12">
      <t>コウジョウ</t>
    </rPh>
    <rPh sb="13" eb="19">
      <t>ハイキブツハイシュツリョウ</t>
    </rPh>
    <rPh sb="20" eb="23">
      <t>セイサンリョウ</t>
    </rPh>
    <rPh sb="25" eb="27">
      <t>スイケイ</t>
    </rPh>
    <rPh sb="27" eb="28">
      <t>チ</t>
    </rPh>
    <phoneticPr fontId="1"/>
  </si>
  <si>
    <t>※6 インド　ソニパット・ライ工場は2022年4月～2023年3月の情報オランダ　アルメア工場は2021年1月～12月の情報</t>
    <rPh sb="15" eb="17">
      <t>コウジョウ</t>
    </rPh>
    <rPh sb="22" eb="23">
      <t>ネン</t>
    </rPh>
    <rPh sb="24" eb="25">
      <t>ガツ</t>
    </rPh>
    <rPh sb="30" eb="31">
      <t>ネン</t>
    </rPh>
    <rPh sb="32" eb="33">
      <t>ガツ</t>
    </rPh>
    <rPh sb="34" eb="36">
      <t>ジョウホウ</t>
    </rPh>
    <rPh sb="45" eb="47">
      <t>コウジョウ</t>
    </rPh>
    <rPh sb="52" eb="53">
      <t>ネン</t>
    </rPh>
    <rPh sb="54" eb="55">
      <t>ガツ</t>
    </rPh>
    <rPh sb="58" eb="59">
      <t>ガツ</t>
    </rPh>
    <rPh sb="60" eb="62">
      <t>ジョウホウ</t>
    </rPh>
    <phoneticPr fontId="1"/>
  </si>
  <si>
    <t>※7 ミャンマー工場は、事業停止中のため集計対象外</t>
    <rPh sb="8" eb="10">
      <t>コウジョウ</t>
    </rPh>
    <rPh sb="12" eb="17">
      <t>ジギョウテイシチュウ</t>
    </rPh>
    <rPh sb="20" eb="24">
      <t>シュウケイタイショウ</t>
    </rPh>
    <rPh sb="24" eb="25">
      <t>ガイ</t>
    </rPh>
    <phoneticPr fontId="1"/>
  </si>
  <si>
    <r>
      <t>バンコク工場</t>
    </r>
    <r>
      <rPr>
        <vertAlign val="superscript"/>
        <sz val="11"/>
        <rFont val="Meiryo UI"/>
        <family val="3"/>
        <charset val="128"/>
      </rPr>
      <t>※2</t>
    </r>
    <phoneticPr fontId="1"/>
  </si>
  <si>
    <r>
      <t>韓国</t>
    </r>
    <r>
      <rPr>
        <vertAlign val="superscript"/>
        <sz val="11"/>
        <rFont val="Meiryo UI"/>
        <family val="3"/>
        <charset val="128"/>
      </rPr>
      <t>※3</t>
    </r>
    <phoneticPr fontId="1"/>
  </si>
  <si>
    <r>
      <t>カランバ工場</t>
    </r>
    <r>
      <rPr>
        <vertAlign val="superscript"/>
        <sz val="11"/>
        <rFont val="Meiryo UI"/>
        <family val="3"/>
        <charset val="128"/>
      </rPr>
      <t>※4</t>
    </r>
    <phoneticPr fontId="1"/>
  </si>
  <si>
    <r>
      <t>オーストラリア工場</t>
    </r>
    <r>
      <rPr>
        <vertAlign val="superscript"/>
        <sz val="11"/>
        <rFont val="Meiryo UI"/>
        <family val="3"/>
        <charset val="128"/>
      </rPr>
      <t>※4</t>
    </r>
    <phoneticPr fontId="1"/>
  </si>
  <si>
    <r>
      <t>マレーシア工場</t>
    </r>
    <r>
      <rPr>
        <vertAlign val="superscript"/>
        <sz val="11"/>
        <rFont val="Meiryo UI"/>
        <family val="3"/>
        <charset val="128"/>
      </rPr>
      <t>※2</t>
    </r>
    <phoneticPr fontId="1"/>
  </si>
  <si>
    <t>22. 国内生産拠点における水の定量データ</t>
    <phoneticPr fontId="1"/>
  </si>
  <si>
    <t>家庭で不要になった本・DVDや家電等を持参し、全従業員を対象にリサイクルフェアを行いました。予想を上回る参加により、リサイクル活動を推進する良い機会となりました。</t>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</si>
  <si>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：ヤクルト類原料液、Yakult（ヤクルト）1000、ジョア、医薬部外品、医療用医薬品・原薬</t>
    </r>
    <phoneticPr fontId="1"/>
  </si>
  <si>
    <t>工場見学については、新型コロナウイルスの感染予防対策が継続して行われている中で、オンラインによる工場見学を実施することができました。
また、近隣エリアの小学校等に対して「ジョア」のオンライン見学やオンライン社会科見学を開始し、誘致活動も実施しています。</t>
    <phoneticPr fontId="1"/>
  </si>
  <si>
    <t>温室効果ガス排出量削減のため、900KWの自家消費型太陽光発電システムの導入工事が完了しました。既存システムによる100KWの発電と合わせ合計１MWとなり、ヤクルトグループ初のメガワットクラスの太陽光発電設備となりました。また、チルド水回収装置導入で使用水を年間3,300ｔ削減するなど、今後もヤクルト環境ビジョン達成に努め環境保全に貢献します。</t>
    <phoneticPr fontId="1"/>
  </si>
  <si>
    <t>工場見学はオンライン見学を継続開催しており、専用のオンラインルームの確保することで、より良い案内が可能となる環境づくりを行いました。また、対面式の工場見学再開に向けた準備を進めています。</t>
    <rPh sb="44" eb="45">
      <t>ヨ</t>
    </rPh>
    <rPh sb="46" eb="48">
      <t>アンナイ</t>
    </rPh>
    <rPh sb="49" eb="51">
      <t>カノウ</t>
    </rPh>
    <phoneticPr fontId="1"/>
  </si>
  <si>
    <t>※1 生産品目は2023年3月時点
※2 主燃料は都市ガスまたはLPG</t>
    <phoneticPr fontId="1"/>
  </si>
  <si>
    <r>
      <t>所 在 地：東京都国立市泉5丁目11番地
敷地面積：29,779m</t>
    </r>
    <r>
      <rPr>
        <vertAlign val="superscript"/>
        <sz val="11"/>
        <color theme="1"/>
        <rFont val="Meiryo UI"/>
        <family val="3"/>
        <charset val="128"/>
      </rPr>
      <t>2</t>
    </r>
    <r>
      <rPr>
        <sz val="11"/>
        <color theme="1"/>
        <rFont val="Meiryo UI"/>
        <family val="3"/>
        <charset val="128"/>
      </rPr>
      <t xml:space="preserve">
※ 主な研究内容・分野についてはP.52参照</t>
    </r>
    <phoneticPr fontId="1"/>
  </si>
  <si>
    <t>環境24.</t>
    <rPh sb="0" eb="2">
      <t>カンキョウ</t>
    </rPh>
    <phoneticPr fontId="1"/>
  </si>
  <si>
    <t>種類別廃棄物排出量と再資源化率</t>
    <rPh sb="0" eb="2">
      <t>シュルイ</t>
    </rPh>
    <rPh sb="2" eb="3">
      <t>ベツ</t>
    </rPh>
    <rPh sb="3" eb="6">
      <t>ハイキブツ</t>
    </rPh>
    <rPh sb="6" eb="8">
      <t>ハイシュツ</t>
    </rPh>
    <rPh sb="8" eb="9">
      <t>リョウ</t>
    </rPh>
    <rPh sb="10" eb="14">
      <t>サイシゲンカ</t>
    </rPh>
    <rPh sb="14" eb="15">
      <t>リツ</t>
    </rPh>
    <phoneticPr fontId="1"/>
  </si>
  <si>
    <t xml:space="preserve"> 対象：ヤクルト本社の乳製品、清涼飲料、化粧品、医薬品部門の一次取引先　回答数：95社（回答率99％）</t>
    <phoneticPr fontId="1"/>
  </si>
  <si>
    <t>77社</t>
  </si>
  <si>
    <t>12社</t>
  </si>
  <si>
    <t>5社</t>
  </si>
  <si>
    <t>1社</t>
  </si>
  <si>
    <t>95社</t>
  </si>
  <si>
    <t>スコアごとの取引先数（国内）</t>
    <rPh sb="11" eb="13">
      <t>コクナイ</t>
    </rPh>
    <phoneticPr fontId="1"/>
  </si>
  <si>
    <t>対象：ヤクルトグループの海外事業所の一次取引先　回答数：37社（回答率：95％）</t>
    <phoneticPr fontId="1"/>
  </si>
  <si>
    <t>23社</t>
  </si>
  <si>
    <t>3社</t>
  </si>
  <si>
    <t>2社</t>
  </si>
  <si>
    <t>7社</t>
  </si>
  <si>
    <t>4社</t>
  </si>
  <si>
    <t>39社</t>
  </si>
  <si>
    <t>階層別研修</t>
    <phoneticPr fontId="1"/>
  </si>
  <si>
    <t>7回200人</t>
    <phoneticPr fontId="1"/>
  </si>
  <si>
    <t>1回68人</t>
    <phoneticPr fontId="1"/>
  </si>
  <si>
    <r>
      <t>9</t>
    </r>
    <r>
      <rPr>
        <vertAlign val="superscript"/>
        <sz val="11"/>
        <color theme="1"/>
        <rFont val="Meiryo UI"/>
        <family val="3"/>
        <charset val="128"/>
      </rPr>
      <t>※2</t>
    </r>
    <phoneticPr fontId="1"/>
  </si>
  <si>
    <t>※ 最低賃金は東京都の最低賃金（1,072 円/ 時）より、1か月20.42日、1日の労働時間7.5 時間として算出。
　 なお、等級別の給与制度となっており、同一等級・職群での男女別格差はありません。</t>
    <phoneticPr fontId="1"/>
  </si>
  <si>
    <t>有期雇用の従業員（人）</t>
    <rPh sb="0" eb="4">
      <t>ユウキコヨウ</t>
    </rPh>
    <rPh sb="9" eb="10">
      <t>ニン</t>
    </rPh>
    <phoneticPr fontId="1"/>
  </si>
  <si>
    <t>　男性</t>
    <rPh sb="1" eb="3">
      <t>ダンセイ</t>
    </rPh>
    <phoneticPr fontId="1"/>
  </si>
  <si>
    <t>　女性</t>
    <rPh sb="1" eb="3">
      <t>ジョセイ</t>
    </rPh>
    <phoneticPr fontId="1"/>
  </si>
  <si>
    <t>労働時間無保証の従業員（人）</t>
    <rPh sb="12" eb="13">
      <t>ニン</t>
    </rPh>
    <phoneticPr fontId="1"/>
  </si>
  <si>
    <t>フルタイム従業員（人）</t>
    <rPh sb="9" eb="10">
      <t>ニン</t>
    </rPh>
    <phoneticPr fontId="1"/>
  </si>
  <si>
    <t>パートタイム従業員（人）</t>
    <rPh sb="10" eb="11">
      <t>ニン</t>
    </rPh>
    <phoneticPr fontId="1"/>
  </si>
  <si>
    <t>従業員以外の労働者数（人）</t>
    <rPh sb="0" eb="3">
      <t>ジュウギョウイン</t>
    </rPh>
    <rPh sb="3" eb="5">
      <t>イガイ</t>
    </rPh>
    <rPh sb="6" eb="9">
      <t>ロウドウシャ</t>
    </rPh>
    <rPh sb="9" eb="10">
      <t>スウ</t>
    </rPh>
    <rPh sb="11" eb="12">
      <t>ニン</t>
    </rPh>
    <phoneticPr fontId="1"/>
  </si>
  <si>
    <t>有期雇用の従業員</t>
    <rPh sb="0" eb="2">
      <t>ユウキ</t>
    </rPh>
    <rPh sb="2" eb="4">
      <t>コヨウ</t>
    </rPh>
    <rPh sb="5" eb="8">
      <t>ジュウギョウイン</t>
    </rPh>
    <phoneticPr fontId="1"/>
  </si>
  <si>
    <t>従業員以外の労働者数</t>
    <phoneticPr fontId="1"/>
  </si>
  <si>
    <t>※ 公表する取得率は小数点第１位以下を切り捨て</t>
    <rPh sb="2" eb="4">
      <t>コウヒョウ</t>
    </rPh>
    <rPh sb="6" eb="9">
      <t>シュトクリツ</t>
    </rPh>
    <rPh sb="10" eb="13">
      <t>ショウスウテン</t>
    </rPh>
    <rPh sb="13" eb="14">
      <t>ダイ</t>
    </rPh>
    <rPh sb="15" eb="16">
      <t>イ</t>
    </rPh>
    <rPh sb="16" eb="18">
      <t>イカ</t>
    </rPh>
    <rPh sb="19" eb="20">
      <t>キ</t>
    </rPh>
    <rPh sb="21" eb="22">
      <t>ス</t>
    </rPh>
    <phoneticPr fontId="1"/>
  </si>
  <si>
    <t>30人／100％</t>
    <phoneticPr fontId="1"/>
  </si>
  <si>
    <r>
      <t>男性の育児休業取得（人数／取得率</t>
    </r>
    <r>
      <rPr>
        <vertAlign val="superscript"/>
        <sz val="11"/>
        <rFont val="Meiryo UI"/>
        <family val="3"/>
        <charset val="128"/>
      </rPr>
      <t>※</t>
    </r>
    <r>
      <rPr>
        <sz val="11"/>
        <rFont val="Meiryo UI"/>
        <family val="3"/>
        <charset val="128"/>
      </rPr>
      <t>)</t>
    </r>
    <phoneticPr fontId="1"/>
  </si>
  <si>
    <t>※ 男性の育児休業取得率：当該年度に育児休業を取得した男性社員数／当該年度に配偶者の出産があった男性社員数</t>
    <rPh sb="13" eb="17">
      <t>トウガイネンド</t>
    </rPh>
    <phoneticPr fontId="1"/>
  </si>
  <si>
    <t>労働災害発生率</t>
    <rPh sb="0" eb="4">
      <t>ロウドウサイガイ</t>
    </rPh>
    <rPh sb="4" eb="7">
      <t>ハッセイリツ</t>
    </rPh>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</si>
  <si>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労働災害発生率：従業員1人当たりの労災発生件数
※4 全産業平均：厚生労働省「令和４年労働災害動向調査」より抜粋</t>
    <rPh sb="112" eb="119">
      <t>ロウドウサイガイハッセイリツ</t>
    </rPh>
    <rPh sb="120" eb="123">
      <t>ジュウギョウイン</t>
    </rPh>
    <rPh sb="124" eb="126">
      <t>ヒトア</t>
    </rPh>
    <rPh sb="129" eb="135">
      <t>ロウサイハッセイケンスウ</t>
    </rPh>
    <rPh sb="151" eb="153">
      <t>レイワ</t>
    </rPh>
    <rPh sb="154" eb="155">
      <t>ネン</t>
    </rPh>
    <phoneticPr fontId="1"/>
  </si>
  <si>
    <t>監査役会設置会社</t>
  </si>
  <si>
    <t>監査役会設置会社</t>
    <phoneticPr fontId="1"/>
  </si>
  <si>
    <t>15人</t>
    <phoneticPr fontId="1"/>
  </si>
  <si>
    <t>6人</t>
    <phoneticPr fontId="1"/>
  </si>
  <si>
    <t>９回</t>
  </si>
  <si>
    <t>９回</t>
    <phoneticPr fontId="1"/>
  </si>
  <si>
    <r>
      <t>98%</t>
    </r>
    <r>
      <rPr>
        <sz val="8"/>
        <color theme="1"/>
        <rFont val="Meiryo UI"/>
        <family val="3"/>
        <charset val="128"/>
      </rPr>
      <t>※1</t>
    </r>
    <phoneticPr fontId="1"/>
  </si>
  <si>
    <r>
      <t>94％</t>
    </r>
    <r>
      <rPr>
        <sz val="8"/>
        <color theme="1"/>
        <rFont val="Meiryo UI"/>
        <family val="3"/>
        <charset val="128"/>
      </rPr>
      <t>※2</t>
    </r>
    <phoneticPr fontId="1"/>
  </si>
  <si>
    <t>４回</t>
  </si>
  <si>
    <t>17人806万円
（うち社外取締役7人69百万円）</t>
    <phoneticPr fontId="1"/>
  </si>
  <si>
    <t>5人114百万円
（うち社外監査役3人38百万円）</t>
    <phoneticPr fontId="1"/>
  </si>
  <si>
    <r>
      <t>2018</t>
    </r>
    <r>
      <rPr>
        <vertAlign val="superscript"/>
        <sz val="11"/>
        <rFont val="Meiryo UI"/>
        <family val="3"/>
        <charset val="128"/>
      </rPr>
      <t>※1</t>
    </r>
    <phoneticPr fontId="1"/>
  </si>
  <si>
    <r>
      <t>2019</t>
    </r>
    <r>
      <rPr>
        <vertAlign val="superscript"/>
        <sz val="11"/>
        <rFont val="Meiryo UI"/>
        <family val="3"/>
        <charset val="128"/>
      </rPr>
      <t>※2</t>
    </r>
    <phoneticPr fontId="1"/>
  </si>
  <si>
    <r>
      <t>2020</t>
    </r>
    <r>
      <rPr>
        <vertAlign val="superscript"/>
        <sz val="11"/>
        <rFont val="Meiryo UI"/>
        <family val="3"/>
        <charset val="128"/>
      </rPr>
      <t>※3</t>
    </r>
    <phoneticPr fontId="1"/>
  </si>
  <si>
    <r>
      <t>2021</t>
    </r>
    <r>
      <rPr>
        <vertAlign val="superscript"/>
        <sz val="11"/>
        <rFont val="Meiryo UI"/>
        <family val="3"/>
        <charset val="128"/>
      </rPr>
      <t>※4</t>
    </r>
    <phoneticPr fontId="1"/>
  </si>
  <si>
    <r>
      <t>2022</t>
    </r>
    <r>
      <rPr>
        <vertAlign val="superscript"/>
        <sz val="11"/>
        <rFont val="Meiryo UI"/>
        <family val="3"/>
        <charset val="128"/>
      </rPr>
      <t>※5</t>
    </r>
    <phoneticPr fontId="1"/>
  </si>
  <si>
    <t>※1 第67期事業報告における取締役および監査役の報酬等の額</t>
    <phoneticPr fontId="1"/>
  </si>
  <si>
    <t>※5 第71期事業報告における取締役および監査役の報酬等の総額</t>
    <phoneticPr fontId="1"/>
  </si>
  <si>
    <t>5.安否確認システムの訓練参加率</t>
    <rPh sb="15" eb="16">
      <t>リツ</t>
    </rPh>
    <phoneticPr fontId="1"/>
  </si>
  <si>
    <t>6. 直近5年間における内部通報制度利用実績（ヤクルト本社）</t>
    <phoneticPr fontId="1"/>
  </si>
  <si>
    <t>4件</t>
    <rPh sb="1" eb="2">
      <t>ケン</t>
    </rPh>
    <phoneticPr fontId="1"/>
  </si>
  <si>
    <t>18回</t>
    <phoneticPr fontId="1"/>
  </si>
  <si>
    <t>1回2,447人</t>
    <phoneticPr fontId="1"/>
  </si>
  <si>
    <t>ガバナンス5.</t>
    <phoneticPr fontId="1"/>
  </si>
  <si>
    <t>ガバナンス6.</t>
    <phoneticPr fontId="1"/>
  </si>
  <si>
    <t>ヤクルトサステナビリティレポート2023 ESGデータ集</t>
    <phoneticPr fontId="1"/>
  </si>
  <si>
    <t xml:space="preserve">3. CSR調達アンケート／スコアごとの取引先数（2022年度） </t>
    <phoneticPr fontId="1"/>
  </si>
  <si>
    <r>
      <t>2022 年度のCO</t>
    </r>
    <r>
      <rPr>
        <u/>
        <vertAlign val="subscript"/>
        <sz val="11"/>
        <color theme="10"/>
        <rFont val="游ゴシック"/>
        <family val="3"/>
        <charset val="128"/>
        <scheme val="minor"/>
      </rPr>
      <t>2</t>
    </r>
    <r>
      <rPr>
        <u/>
        <sz val="11"/>
        <color theme="10"/>
        <rFont val="游ゴシック"/>
        <family val="3"/>
        <charset val="128"/>
        <scheme val="minor"/>
      </rPr>
      <t xml:space="preserve"> 排出量</t>
    </r>
    <phoneticPr fontId="1"/>
  </si>
  <si>
    <r>
      <t>物流部門のCO</t>
    </r>
    <r>
      <rPr>
        <u/>
        <vertAlign val="subscript"/>
        <sz val="11"/>
        <color theme="10"/>
        <rFont val="游ゴシック"/>
        <family val="3"/>
        <charset val="128"/>
        <scheme val="minor"/>
      </rPr>
      <t>2</t>
    </r>
    <r>
      <rPr>
        <u/>
        <sz val="11"/>
        <color theme="10"/>
        <rFont val="游ゴシック"/>
        <family val="3"/>
        <charset val="128"/>
        <scheme val="minor"/>
      </rPr>
      <t>排出量／物流のディーゼル燃料使用量とNO</t>
    </r>
    <r>
      <rPr>
        <u/>
        <vertAlign val="subscript"/>
        <sz val="11"/>
        <color theme="10"/>
        <rFont val="游ゴシック"/>
        <family val="3"/>
        <charset val="128"/>
        <scheme val="minor"/>
      </rPr>
      <t>X</t>
    </r>
    <r>
      <rPr>
        <u/>
        <sz val="11"/>
        <color theme="10"/>
        <rFont val="游ゴシック"/>
        <family val="3"/>
        <charset val="128"/>
        <scheme val="minor"/>
      </rPr>
      <t>排出量（2022年度）</t>
    </r>
    <rPh sb="2" eb="4">
      <t>ブモン</t>
    </rPh>
    <phoneticPr fontId="1"/>
  </si>
  <si>
    <t>※3 労働災害発生率：従業員1人当たりの労災発生件数</t>
    <phoneticPr fontId="1"/>
  </si>
  <si>
    <t>※4 全産業平均：厚生労働省「令和3年労働災害動向調査」より抜粋</t>
    <phoneticPr fontId="1"/>
  </si>
  <si>
    <t>※2 第68期事業報告における取締役および監査役の報酬等の額</t>
    <phoneticPr fontId="1"/>
  </si>
  <si>
    <t>※3 第69期事業報告における取締役および監査役の報酬等の額</t>
    <phoneticPr fontId="1"/>
  </si>
  <si>
    <t>※4 第70期事業報告における取締役および監査役の報酬等の額</t>
    <phoneticPr fontId="1"/>
  </si>
  <si>
    <t>※ 算定範囲：ヤクルト本社（物流含む）、ボトリング会社5社</t>
    <phoneticPr fontId="1"/>
  </si>
  <si>
    <t>※累計導入台数： 1,847台（2022年3月現在）</t>
    <phoneticPr fontId="1"/>
  </si>
  <si>
    <t>※ 目標については、2023年度までの集計結果を踏まえ2024年度以降に設定予定</t>
    <phoneticPr fontId="1"/>
  </si>
  <si>
    <t>※ 算定範囲：ヤクルト本社、全ボトリング会社、全販売会社、関係会社7社</t>
    <phoneticPr fontId="1"/>
  </si>
  <si>
    <t>※ 対応している：3点、現状対応していないが対応予定：2点、対応していない：1点　を基本とし、各項目の得点率を算出</t>
    <phoneticPr fontId="1"/>
  </si>
  <si>
    <t>※ 2021年度は新任ライン課長研修にて実施</t>
    <phoneticPr fontId="1"/>
  </si>
  <si>
    <t>※ 2020年度は新型コロナウイルス感染症拡大の影響により減少</t>
    <phoneticPr fontId="1"/>
  </si>
  <si>
    <t>※ 2020年度は新型コロナウイルス感染症拡大の影響により、研修日程を短縮したため減少</t>
    <phoneticPr fontId="1"/>
  </si>
  <si>
    <t>※ 2023年6月末現在</t>
    <phoneticPr fontId="1"/>
  </si>
  <si>
    <t>※1 やむを得ない事由により社外取締役1名が1回取締役会を欠席</t>
    <phoneticPr fontId="1"/>
  </si>
  <si>
    <t>※2 やむを得ない事由により常勤監査役1名が1回監査役会を欠席</t>
    <phoneticPr fontId="1"/>
  </si>
  <si>
    <t>品質に関する認証取得状況（2023年8月現在）
⇒2校で対応します）</t>
    <rPh sb="0" eb="2">
      <t>ヒンシツ</t>
    </rPh>
    <rPh sb="3" eb="4">
      <t>カン</t>
    </rPh>
    <rPh sb="6" eb="8">
      <t>ニンショウ</t>
    </rPh>
    <rPh sb="8" eb="10">
      <t>シュトク</t>
    </rPh>
    <rPh sb="10" eb="12">
      <t>ジョウキョウ</t>
    </rPh>
    <rPh sb="17" eb="18">
      <t>ネン</t>
    </rPh>
    <rPh sb="19" eb="20">
      <t>ガツ</t>
    </rPh>
    <rPh sb="20" eb="22">
      <t>ゲンザイ</t>
    </rPh>
    <phoneticPr fontId="1"/>
  </si>
  <si>
    <t>初任給と最低賃金との比較（2022年度）</t>
    <phoneticPr fontId="1"/>
  </si>
  <si>
    <t>9.初任給と最低賃金との比較（2022年度）</t>
    <rPh sb="2" eb="5">
      <t>ショニンキュウ</t>
    </rPh>
    <rPh sb="6" eb="8">
      <t>サイテイ</t>
    </rPh>
    <rPh sb="8" eb="10">
      <t>チンギン</t>
    </rPh>
    <rPh sb="12" eb="14">
      <t>ヒカク</t>
    </rPh>
    <rPh sb="19" eb="21">
      <t>ネンド</t>
    </rPh>
    <phoneticPr fontId="1"/>
  </si>
  <si>
    <r>
      <t>工場</t>
    </r>
    <r>
      <rPr>
        <vertAlign val="superscript"/>
        <sz val="11"/>
        <color theme="1"/>
        <rFont val="Meiryo UI"/>
        <family val="3"/>
        <charset val="128"/>
      </rPr>
      <t>※</t>
    </r>
    <rPh sb="0" eb="2">
      <t>コウジョウ</t>
    </rPh>
    <phoneticPr fontId="27"/>
  </si>
  <si>
    <t>汚泥</t>
    <rPh sb="0" eb="2">
      <t>オデイ</t>
    </rPh>
    <phoneticPr fontId="1"/>
  </si>
  <si>
    <t>紙くず</t>
    <rPh sb="0" eb="1">
      <t>カミ</t>
    </rPh>
    <phoneticPr fontId="2"/>
  </si>
  <si>
    <t>廃プラスチック</t>
    <rPh sb="0" eb="1">
      <t>ハイ</t>
    </rPh>
    <phoneticPr fontId="2"/>
  </si>
  <si>
    <t>金属くず</t>
    <rPh sb="0" eb="2">
      <t>キンゾク</t>
    </rPh>
    <phoneticPr fontId="2"/>
  </si>
  <si>
    <t>植物性残渣</t>
    <rPh sb="0" eb="3">
      <t>ショクブツセイ</t>
    </rPh>
    <rPh sb="3" eb="5">
      <t>ザンサ</t>
    </rPh>
    <phoneticPr fontId="2"/>
  </si>
  <si>
    <t>ガラスくず</t>
  </si>
  <si>
    <t>燃えがら</t>
    <rPh sb="0" eb="1">
      <t>モ</t>
    </rPh>
    <phoneticPr fontId="2"/>
  </si>
  <si>
    <t>木くず</t>
    <rPh sb="0" eb="1">
      <t>キ</t>
    </rPh>
    <phoneticPr fontId="2"/>
  </si>
  <si>
    <t>廃　油</t>
    <rPh sb="0" eb="1">
      <t>ハイ</t>
    </rPh>
    <rPh sb="2" eb="3">
      <t>アブラ</t>
    </rPh>
    <phoneticPr fontId="2"/>
  </si>
  <si>
    <t>その他</t>
    <rPh sb="2" eb="3">
      <t>タ</t>
    </rPh>
    <phoneticPr fontId="2"/>
  </si>
  <si>
    <t>小計</t>
    <rPh sb="0" eb="2">
      <t>ショウケイ</t>
    </rPh>
    <phoneticPr fontId="2"/>
  </si>
  <si>
    <t>※ サーマルリサイクル分は、再資源化量に含めています。</t>
    <rPh sb="11" eb="12">
      <t>ブン</t>
    </rPh>
    <rPh sb="14" eb="18">
      <t>サイシゲンカ</t>
    </rPh>
    <rPh sb="18" eb="19">
      <t>リョウ</t>
    </rPh>
    <rPh sb="20" eb="21">
      <t>フク</t>
    </rPh>
    <phoneticPr fontId="1"/>
  </si>
  <si>
    <t>※ 工場のサーマルリサイクル分は、再資源化廃棄物量には含めていません。</t>
    <rPh sb="2" eb="4">
      <t>コウジョウ</t>
    </rPh>
    <rPh sb="21" eb="24">
      <t>ハイキブツ</t>
    </rPh>
    <rPh sb="24" eb="25">
      <t>リョウ</t>
    </rPh>
    <phoneticPr fontId="1"/>
  </si>
  <si>
    <t>※ 工場のサーマルリサイクル分は、焼却（エネルギー回収有）に含めています。</t>
    <rPh sb="2" eb="4">
      <t>コウジョウ</t>
    </rPh>
    <rPh sb="17" eb="19">
      <t>ショウキャク</t>
    </rPh>
    <rPh sb="25" eb="27">
      <t>カイシュウ</t>
    </rPh>
    <rPh sb="27" eb="28">
      <t>アリ</t>
    </rPh>
    <rPh sb="30" eb="31">
      <t>フク</t>
    </rPh>
    <phoneticPr fontId="1"/>
  </si>
  <si>
    <t>【参考】　本社工場・ボトリング会社　過去データ</t>
    <rPh sb="1" eb="3">
      <t>サンコウ</t>
    </rPh>
    <rPh sb="18" eb="20">
      <t>カコ</t>
    </rPh>
    <phoneticPr fontId="1"/>
  </si>
  <si>
    <t>※1 日本では2018 年に「食品衛生法等の一部を改正する法律」によりHACCPに沿った衛生管理の制度化が施行されました。これに伴い、本社乳製品工場、ボトリング会社全10工場および生産管理部を含む生産本部としてISO 22000を認証取得しました。</t>
    <rPh sb="64" eb="65">
      <t>トモナ</t>
    </rPh>
    <phoneticPr fontId="1"/>
  </si>
  <si>
    <t>67人／95％</t>
    <phoneticPr fontId="1"/>
  </si>
  <si>
    <t>事業活動に伴う環境負荷の全体像（生産からお届けまで）</t>
    <rPh sb="5" eb="6">
      <t>トモナ</t>
    </rPh>
    <phoneticPr fontId="1"/>
  </si>
  <si>
    <t>環境会計の実績／環境保全対策に伴う経済効果</t>
    <rPh sb="15" eb="16">
      <t>トモナ</t>
    </rPh>
    <phoneticPr fontId="1"/>
  </si>
  <si>
    <t>※連結子会社からの出向受入（製造業務などに従事）</t>
    <phoneticPr fontId="1"/>
  </si>
  <si>
    <t>※データは全て実数</t>
    <rPh sb="5" eb="6">
      <t>スベ</t>
    </rPh>
    <rPh sb="7" eb="9">
      <t>ジッスウ</t>
    </rPh>
    <phoneticPr fontId="1"/>
  </si>
  <si>
    <t>5. 環境会計の実績／環境保全対策に伴う経済効果</t>
    <rPh sb="3" eb="5">
      <t>カンキョウ</t>
    </rPh>
    <rPh sb="5" eb="7">
      <t>カイケイ</t>
    </rPh>
    <rPh sb="8" eb="10">
      <t>ジッセキ</t>
    </rPh>
    <rPh sb="18" eb="19">
      <t>トモナ</t>
    </rPh>
    <phoneticPr fontId="1"/>
  </si>
  <si>
    <t>リサイクルに伴う廃棄物処理費用の削減</t>
    <rPh sb="6" eb="7">
      <t>トモナ</t>
    </rPh>
    <phoneticPr fontId="1"/>
  </si>
  <si>
    <t>6. 事業活動に伴う環境負荷の全体像（生産からお届けまで）</t>
    <rPh sb="3" eb="5">
      <t>ジギョウ</t>
    </rPh>
    <rPh sb="5" eb="7">
      <t>カツドウ</t>
    </rPh>
    <rPh sb="8" eb="9">
      <t>トモナ</t>
    </rPh>
    <rPh sb="10" eb="12">
      <t>カンキョウ</t>
    </rPh>
    <rPh sb="12" eb="14">
      <t>フカ</t>
    </rPh>
    <rPh sb="15" eb="18">
      <t>ゼンタイゾウ</t>
    </rPh>
    <rPh sb="19" eb="21">
      <t>セイサン</t>
    </rPh>
    <rPh sb="24" eb="25">
      <t>トド</t>
    </rPh>
    <phoneticPr fontId="1"/>
  </si>
  <si>
    <t>新設備の導入、既存蒸気配管の保温増強、空調温水熱源機器の運転切替、空調用温水温度の緩和等の継続的な省エネ活動を推進した結果、5年度間平均でエネルギー原単位の改善につながりました。これらの活動が評価され「令和2年度エネルギー管理優良事業者等関東経済産業局長表彰」（経済産業省）を受賞しました。なお、直近5年度間平均（2018〜2022年度）では、エネルギー原単位が4.3％改善しました。</t>
    <phoneticPr fontId="1"/>
  </si>
  <si>
    <r>
      <t>●物流のディーゼル燃料使用量とNO</t>
    </r>
    <r>
      <rPr>
        <b/>
        <vertAlign val="subscript"/>
        <sz val="11"/>
        <color theme="1"/>
        <rFont val="Meiryo UI"/>
        <family val="3"/>
        <charset val="128"/>
      </rPr>
      <t>X</t>
    </r>
    <r>
      <rPr>
        <b/>
        <sz val="11"/>
        <color theme="1"/>
        <rFont val="Meiryo UI"/>
        <family val="3"/>
        <charset val="128"/>
      </rPr>
      <t>排出量（2022年度）</t>
    </r>
    <rPh sb="1" eb="3">
      <t>ブツリュウ</t>
    </rPh>
    <rPh sb="9" eb="11">
      <t>ネンリョウ</t>
    </rPh>
    <rPh sb="11" eb="14">
      <t>シヨウリョウ</t>
    </rPh>
    <rPh sb="18" eb="20">
      <t>ハイシュツ</t>
    </rPh>
    <rPh sb="20" eb="21">
      <t>リョウ</t>
    </rPh>
    <rPh sb="26" eb="28">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</si>
</sst>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76" formatCode="#,##0_);[Red]\(#,##0\)"/>
    <numFmt numFmtId="177" formatCode="#,##0_ "/>
    <numFmt numFmtId="178" formatCode="0.0_ "/>
    <numFmt numFmtId="179" formatCode="#,##0.00_ "/>
    <numFmt numFmtId="180" formatCode="0.0_);[Red]\(0.0\)"/>
    <numFmt numFmtId="181" formatCode="#,##0,"/>
    <numFmt numFmtId="182" formatCode="0_);[Red]\(0\)"/>
    <numFmt numFmtId="183" formatCode="#,##0.0_);[Red]\(#,##0.0\)"/>
    <numFmt numFmtId="184" formatCode="0.0%"/>
    <numFmt numFmtId="185" formatCode="0.000_);[Red]\(0.000\)"/>
    <numFmt numFmtId="186" formatCode="#,##0.0000_);[Red]\(#,##0.0000\)"/>
    <numFmt numFmtId="187" formatCode="#,##0.000_);[Red]\(#,##0.000\)"/>
    <numFmt numFmtId="188" formatCode="#,##0.0_ "/>
    <numFmt numFmtId="189" formatCode="#,##0.0"/>
    <numFmt numFmtId="190" formatCode="0.000_ "/>
    <numFmt numFmtId="191" formatCode="0.0000_ "/>
    <numFmt numFmtId="192" formatCode="0.00_);[Red]\(0.00\)"/>
    <numFmt numFmtId="193" formatCode="0.0_ ;[Red]\-0.0\ "/>
    <numFmt numFmtId="194" formatCode="#,##0.0;[Red]\-#,##0.0"/>
    <numFmt numFmtId="195" formatCode="0.0"/>
    <numFmt numFmtId="196" formatCode="#,##0.00_);[Red]\(#,##0.00\)"/>
    <numFmt numFmtId="197" formatCode="#,##0.0000"/>
    <numFmt numFmtId="198" formatCode="#,##0.000;[Red]\-#,##0.000"/>
    <numFmt numFmtId="199" formatCode="0.000"/>
    <numFmt numFmtId="200" formatCode="#,##0.000"/>
  </numFmts>
  <fonts count="43" x14ac:knownFonts="1">
    <font>
      <sz val="11"/>
      <color theme="1"/>
      <name val="游ゴシック"/>
      <family val="2"/>
      <charset val="128"/>
      <scheme val="minor"/>
    </font>
    <font>
      <sz val="6"/>
      <name val="游ゴシック"/>
      <family val="2"/>
      <charset val="128"/>
      <scheme val="minor"/>
    </font>
    <font>
      <b/>
      <sz val="18"/>
      <color rgb="FFE60039"/>
      <name val="Meiryo UI"/>
      <family val="3"/>
      <charset val="128"/>
    </font>
    <font>
      <b/>
      <sz val="10"/>
      <color theme="1"/>
      <name val="Meiryo UI"/>
      <family val="3"/>
      <charset val="128"/>
    </font>
    <font>
      <b/>
      <sz val="11"/>
      <color rgb="FFE60039"/>
      <name val="Meiryo UI"/>
      <family val="3"/>
      <charset val="128"/>
    </font>
    <font>
      <sz val="10"/>
      <color theme="1"/>
      <name val="Meiryo UI"/>
      <family val="3"/>
      <charset val="128"/>
    </font>
    <font>
      <u/>
      <sz val="11"/>
      <color theme="10"/>
      <name val="游ゴシック"/>
      <family val="2"/>
      <charset val="128"/>
      <scheme val="minor"/>
    </font>
    <font>
      <sz val="11"/>
      <color theme="1"/>
      <name val="Meiryo UI"/>
      <family val="3"/>
      <charset val="128"/>
    </font>
    <font>
      <u/>
      <sz val="11"/>
      <color theme="10"/>
      <name val="Meiryo UI"/>
      <family val="3"/>
      <charset val="128"/>
    </font>
    <font>
      <b/>
      <sz val="14"/>
      <color rgb="FFE60039"/>
      <name val="Meiryo UI"/>
      <family val="3"/>
      <charset val="128"/>
    </font>
    <font>
      <b/>
      <sz val="11"/>
      <color theme="1"/>
      <name val="Meiryo UI"/>
      <family val="3"/>
      <charset val="128"/>
    </font>
    <font>
      <sz val="11"/>
      <name val="Meiryo UI"/>
      <family val="3"/>
      <charset val="128"/>
    </font>
    <font>
      <vertAlign val="superscript"/>
      <sz val="11"/>
      <color theme="1"/>
      <name val="Meiryo UI"/>
      <family val="3"/>
      <charset val="128"/>
    </font>
    <font>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b/>
      <sz val="11"/>
      <name val="Meiryo UI"/>
      <family val="3"/>
      <charset val="128"/>
    </font>
    <font>
      <sz val="11"/>
      <name val="ＭＳ Ｐゴシック"/>
      <family val="3"/>
      <charset val="128"/>
    </font>
    <font>
      <sz val="11"/>
      <color theme="1"/>
      <name val="Calibri"/>
      <family val="3"/>
      <charset val="128"/>
    </font>
    <font>
      <sz val="11"/>
      <color theme="1"/>
      <name val="游ゴシック"/>
      <family val="2"/>
      <charset val="128"/>
      <scheme val="minor"/>
    </font>
    <font>
      <sz val="10"/>
      <name val="Meiryo UI"/>
      <family val="3"/>
      <charset val="128"/>
    </font>
    <font>
      <b/>
      <vertAlign val="subscript"/>
      <sz val="11"/>
      <color theme="1"/>
      <name val="Meiryo UI"/>
      <family val="3"/>
      <charset val="128"/>
    </font>
    <font>
      <b/>
      <sz val="11"/>
      <color rgb="FFFF0000"/>
      <name val="Meiryo UI"/>
      <family val="3"/>
      <charset val="128"/>
    </font>
    <font>
      <sz val="11"/>
      <name val="游ゴシック"/>
      <family val="2"/>
      <charset val="128"/>
      <scheme val="minor"/>
    </font>
    <font>
      <vertAlign val="subscript"/>
      <sz val="11"/>
      <name val="Meiryo UI"/>
      <family val="3"/>
      <charset val="128"/>
    </font>
    <font>
      <b/>
      <sz val="10"/>
      <color rgb="FFE60039"/>
      <name val="Meiryo UI"/>
      <family val="3"/>
      <charset val="128"/>
    </font>
    <font>
      <b/>
      <sz val="10"/>
      <name val="Meiryo UI"/>
      <family val="3"/>
      <charset val="128"/>
    </font>
    <font>
      <sz val="6"/>
      <name val="游ゴシック"/>
      <family val="3"/>
      <charset val="128"/>
      <scheme val="minor"/>
    </font>
    <font>
      <b/>
      <vertAlign val="superscript"/>
      <sz val="11"/>
      <color theme="1"/>
      <name val="Meiryo UI"/>
      <family val="3"/>
      <charset val="128"/>
    </font>
    <font>
      <sz val="10"/>
      <color theme="1"/>
      <name val="Century"/>
      <family val="1"/>
    </font>
    <font>
      <sz val="10"/>
      <color theme="1"/>
      <name val="Times New Roman"/>
      <family val="1"/>
    </font>
    <font>
      <vertAlign val="superscript"/>
      <sz val="10"/>
      <name val="Meiryo UI"/>
      <family val="3"/>
      <charset val="128"/>
    </font>
    <font>
      <vertAlign val="subscript"/>
      <sz val="10"/>
      <name val="Meiryo UI"/>
      <family val="3"/>
      <charset val="128"/>
    </font>
    <font>
      <sz val="10"/>
      <color rgb="FF000000"/>
      <name val="Meiryo UI"/>
      <family val="3"/>
      <charset val="128"/>
    </font>
    <font>
      <sz val="11"/>
      <color rgb="FFFF0000"/>
      <name val="Meiryo UI"/>
      <family val="3"/>
      <charset val="128"/>
    </font>
    <font>
      <u/>
      <sz val="11"/>
      <color theme="10"/>
      <name val="游ゴシック"/>
      <family val="3"/>
      <charset val="128"/>
      <scheme val="minor"/>
    </font>
    <font>
      <b/>
      <vertAlign val="subscript"/>
      <sz val="11"/>
      <name val="Meiryo UI"/>
      <family val="3"/>
      <charset val="128"/>
    </font>
    <font>
      <u/>
      <vertAlign val="subscript"/>
      <sz val="11"/>
      <color theme="10"/>
      <name val="游ゴシック"/>
      <family val="3"/>
      <charset val="128"/>
      <scheme val="minor"/>
    </font>
    <font>
      <sz val="11"/>
      <color theme="1"/>
      <name val="游ゴシック"/>
      <family val="2"/>
      <scheme val="minor"/>
    </font>
    <font>
      <sz val="9"/>
      <color theme="1"/>
      <name val="Meiryo UI"/>
      <family val="3"/>
      <charset val="128"/>
    </font>
    <font>
      <vertAlign val="superscript"/>
      <sz val="11"/>
      <name val="Meiryo UI"/>
      <family val="3"/>
      <charset val="128"/>
    </font>
    <font>
      <b/>
      <sz val="11"/>
      <color theme="1"/>
      <name val="游ゴシック"/>
      <family val="3"/>
      <charset val="128"/>
      <scheme val="minor"/>
    </font>
    <font>
      <sz val="8"/>
      <color theme="1"/>
      <name val="Meiryo UI"/>
      <family val="3"/>
      <charset val="128"/>
    </font>
  </fonts>
  <fills count="5">
    <fill>
      <patternFill patternType="none"/>
    </fill>
    <fill>
      <patternFill patternType="gray125"/>
    </fill>
    <fill>
      <patternFill patternType="solid">
        <fgColor rgb="FFF8EBCD"/>
        <bgColor indexed="64"/>
      </patternFill>
    </fill>
    <fill>
      <patternFill patternType="solid">
        <fgColor rgb="FFFCE4DE"/>
        <bgColor indexed="64"/>
      </patternFill>
    </fill>
    <fill>
      <patternFill patternType="solid">
        <fgColor rgb="FFFFFF00"/>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auto="1"/>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thin">
        <color indexed="64"/>
      </top>
      <bottom/>
      <diagonal/>
    </border>
    <border>
      <left style="double">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diagonal/>
    </border>
    <border>
      <left style="medium">
        <color auto="1"/>
      </left>
      <right/>
      <top style="thin">
        <color auto="1"/>
      </top>
      <bottom style="thin">
        <color indexed="64"/>
      </bottom>
      <diagonal/>
    </border>
    <border>
      <left style="medium">
        <color auto="1"/>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medium">
        <color indexed="64"/>
      </right>
      <top/>
      <bottom style="thin">
        <color indexed="64"/>
      </bottom>
      <diagonal/>
    </border>
    <border>
      <left style="thin">
        <color auto="1"/>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thin">
        <color indexed="64"/>
      </left>
      <right style="medium">
        <color indexed="64"/>
      </right>
      <top/>
      <bottom style="thin">
        <color indexed="64"/>
      </bottom>
      <diagonal/>
    </border>
  </borders>
  <cellStyleXfs count="10">
    <xf numFmtId="0" fontId="0" fillId="0" borderId="0">
      <alignment vertical="center"/>
    </xf>
    <xf numFmtId="0" fontId="6" fillId="0" borderId="0" applyNumberFormat="0" applyFill="0" applyBorder="0" applyAlignment="0" applyProtection="0">
      <alignment vertical="center"/>
    </xf>
    <xf numFmtId="0" fontId="17" fillId="0" borderId="0"/>
    <xf numFmtId="38" fontId="17" fillId="0" borderId="0" applyFont="0" applyFill="0" applyBorder="0" applyAlignment="0" applyProtection="0"/>
    <xf numFmtId="0" fontId="18" fillId="0" borderId="0">
      <alignment vertical="center"/>
    </xf>
    <xf numFmtId="38"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8" fillId="0" borderId="0"/>
    <xf numFmtId="9" fontId="38" fillId="0" borderId="0" applyFont="0" applyFill="0" applyBorder="0" applyAlignment="0" applyProtection="0">
      <alignment vertical="center"/>
    </xf>
    <xf numFmtId="38" fontId="38" fillId="0" borderId="0" applyFont="0" applyFill="0" applyBorder="0" applyAlignment="0" applyProtection="0">
      <alignment vertical="center"/>
    </xf>
  </cellStyleXfs>
  <cellXfs count="364">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1" applyFont="1" applyFill="1" applyAlignment="1">
      <alignment horizontal="center" vertical="center"/>
    </xf>
    <xf numFmtId="0" fontId="9" fillId="0" borderId="0" xfId="0" applyFont="1">
      <alignment vertical="center"/>
    </xf>
    <xf numFmtId="0" fontId="10" fillId="0" borderId="1" xfId="0" applyFont="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3" fontId="7" fillId="2" borderId="2" xfId="0" applyNumberFormat="1" applyFont="1" applyFill="1" applyBorder="1" applyAlignment="1">
      <alignment horizontal="center" vertical="center"/>
    </xf>
    <xf numFmtId="0" fontId="7" fillId="0" borderId="2" xfId="0" applyFont="1" applyBorder="1" applyAlignment="1">
      <alignment horizontal="left" vertical="center" wrapText="1"/>
    </xf>
    <xf numFmtId="176" fontId="7" fillId="0" borderId="2" xfId="0" applyNumberFormat="1" applyFont="1" applyBorder="1" applyAlignment="1">
      <alignment horizontal="right" vertical="center"/>
    </xf>
    <xf numFmtId="0" fontId="7" fillId="0" borderId="2" xfId="0" applyFont="1" applyBorder="1">
      <alignment vertical="center"/>
    </xf>
    <xf numFmtId="0" fontId="7" fillId="0" borderId="2" xfId="0" applyFont="1" applyBorder="1" applyAlignment="1">
      <alignment horizontal="left" vertical="center"/>
    </xf>
    <xf numFmtId="3" fontId="7" fillId="2" borderId="2" xfId="0" applyNumberFormat="1" applyFont="1" applyFill="1" applyBorder="1" applyAlignment="1">
      <alignment horizontal="right" vertical="center"/>
    </xf>
    <xf numFmtId="177" fontId="7" fillId="0" borderId="2" xfId="0" applyNumberFormat="1" applyFont="1" applyBorder="1" applyAlignment="1">
      <alignment horizontal="right" vertical="center"/>
    </xf>
    <xf numFmtId="177" fontId="7" fillId="2" borderId="2" xfId="0" applyNumberFormat="1" applyFont="1" applyFill="1" applyBorder="1" applyAlignment="1">
      <alignment horizontal="right" vertical="center"/>
    </xf>
    <xf numFmtId="178" fontId="7" fillId="0" borderId="2" xfId="0" applyNumberFormat="1" applyFont="1" applyBorder="1" applyAlignment="1">
      <alignment horizontal="right" vertical="center"/>
    </xf>
    <xf numFmtId="179" fontId="7" fillId="0" borderId="2" xfId="0" applyNumberFormat="1" applyFont="1" applyBorder="1" applyAlignment="1">
      <alignment horizontal="right" vertical="center"/>
    </xf>
    <xf numFmtId="180" fontId="7"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181" fontId="11" fillId="0" borderId="2" xfId="0" applyNumberFormat="1" applyFont="1" applyBorder="1" applyAlignment="1">
      <alignment horizontal="right" vertical="center"/>
    </xf>
    <xf numFmtId="0" fontId="7" fillId="0" borderId="0" xfId="0" applyFont="1" applyAlignment="1">
      <alignment horizontal="right" vertical="center"/>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180" fontId="7" fillId="0" borderId="2" xfId="0" applyNumberFormat="1" applyFont="1" applyBorder="1" applyAlignment="1">
      <alignment vertical="center" wrapText="1"/>
    </xf>
    <xf numFmtId="182" fontId="7" fillId="0" borderId="2" xfId="0" applyNumberFormat="1" applyFont="1" applyBorder="1" applyAlignment="1">
      <alignment vertical="center" wrapText="1"/>
    </xf>
    <xf numFmtId="183" fontId="7" fillId="0" borderId="2"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10" fillId="0" borderId="0" xfId="0" applyFont="1" applyAlignment="1">
      <alignment horizontal="left" vertical="center" wrapText="1"/>
    </xf>
    <xf numFmtId="0" fontId="10" fillId="0" borderId="0" xfId="0" applyFont="1">
      <alignment vertical="center"/>
    </xf>
    <xf numFmtId="0" fontId="7" fillId="0" borderId="2" xfId="0" applyFont="1" applyBorder="1" applyAlignment="1">
      <alignment horizontal="right" vertical="center" wrapText="1"/>
    </xf>
    <xf numFmtId="178" fontId="7" fillId="0" borderId="2" xfId="0" applyNumberFormat="1" applyFont="1" applyBorder="1" applyAlignment="1">
      <alignment horizontal="right" vertical="center" wrapText="1"/>
    </xf>
    <xf numFmtId="0" fontId="10" fillId="0" borderId="1" xfId="0" applyFont="1" applyBorder="1">
      <alignment vertical="center"/>
    </xf>
    <xf numFmtId="3" fontId="7" fillId="0" borderId="2" xfId="0" applyNumberFormat="1" applyFont="1" applyBorder="1" applyAlignment="1">
      <alignment horizontal="center" vertical="center"/>
    </xf>
    <xf numFmtId="0" fontId="16" fillId="0" borderId="1" xfId="0" applyFont="1" applyBorder="1">
      <alignment vertical="center"/>
    </xf>
    <xf numFmtId="0" fontId="7" fillId="0" borderId="2" xfId="0" applyFont="1" applyBorder="1" applyAlignment="1">
      <alignment horizontal="center" vertical="center"/>
    </xf>
    <xf numFmtId="0" fontId="7" fillId="3" borderId="2" xfId="0" applyFont="1" applyFill="1" applyBorder="1" applyAlignment="1">
      <alignment horizontal="center" vertical="center"/>
    </xf>
    <xf numFmtId="0" fontId="7" fillId="0" borderId="2" xfId="0" applyFont="1" applyBorder="1" applyAlignment="1">
      <alignment horizontal="right" vertical="center"/>
    </xf>
    <xf numFmtId="0" fontId="7" fillId="0" borderId="1" xfId="0" applyFont="1" applyBorder="1" applyAlignment="1">
      <alignment horizontal="right" vertical="center"/>
    </xf>
    <xf numFmtId="184" fontId="7" fillId="0" borderId="2" xfId="0" applyNumberFormat="1" applyFont="1" applyBorder="1" applyAlignment="1">
      <alignment horizontal="center" vertical="center"/>
    </xf>
    <xf numFmtId="3" fontId="7" fillId="4" borderId="2" xfId="0" applyNumberFormat="1" applyFont="1" applyFill="1" applyBorder="1" applyAlignment="1">
      <alignment horizontal="right" vertical="center"/>
    </xf>
    <xf numFmtId="0" fontId="11" fillId="0" borderId="0" xfId="0" applyFont="1">
      <alignment vertical="center"/>
    </xf>
    <xf numFmtId="0" fontId="7" fillId="0" borderId="2" xfId="0" applyFont="1" applyBorder="1" applyAlignment="1">
      <alignment vertical="center" wrapText="1"/>
    </xf>
    <xf numFmtId="185" fontId="7" fillId="0" borderId="2" xfId="0" applyNumberFormat="1" applyFont="1" applyBorder="1" applyAlignment="1">
      <alignment horizontal="right" vertical="center"/>
    </xf>
    <xf numFmtId="3" fontId="7" fillId="2" borderId="2" xfId="0" applyNumberFormat="1" applyFont="1" applyFill="1" applyBorder="1" applyAlignment="1">
      <alignment horizontal="left" vertical="center"/>
    </xf>
    <xf numFmtId="3" fontId="7" fillId="2" borderId="2" xfId="0" applyNumberFormat="1" applyFont="1" applyFill="1" applyBorder="1" applyAlignment="1">
      <alignment horizontal="left" vertical="center" wrapText="1"/>
    </xf>
    <xf numFmtId="3" fontId="7" fillId="0" borderId="2" xfId="0" applyNumberFormat="1" applyFont="1" applyBorder="1" applyAlignment="1">
      <alignment horizontal="left" vertical="center"/>
    </xf>
    <xf numFmtId="3" fontId="7" fillId="0" borderId="2" xfId="0" applyNumberFormat="1" applyFont="1" applyBorder="1" applyAlignment="1">
      <alignment horizontal="left" vertical="center" wrapText="1"/>
    </xf>
    <xf numFmtId="3" fontId="7" fillId="0" borderId="0" xfId="0" applyNumberFormat="1" applyFont="1" applyAlignment="1">
      <alignment horizontal="right" vertical="center"/>
    </xf>
    <xf numFmtId="3" fontId="7" fillId="4" borderId="0" xfId="0" applyNumberFormat="1" applyFont="1" applyFill="1" applyAlignment="1">
      <alignment horizontal="right" vertical="center"/>
    </xf>
    <xf numFmtId="0" fontId="11" fillId="0" borderId="2" xfId="0" applyFont="1" applyBorder="1" applyAlignment="1">
      <alignment horizontal="left" vertical="center" wrapText="1"/>
    </xf>
    <xf numFmtId="3" fontId="11" fillId="0" borderId="2" xfId="0" applyNumberFormat="1" applyFont="1" applyBorder="1" applyAlignment="1">
      <alignment horizontal="right" vertical="center"/>
    </xf>
    <xf numFmtId="188" fontId="7" fillId="0" borderId="2" xfId="0" applyNumberFormat="1" applyFont="1" applyBorder="1" applyAlignment="1">
      <alignment horizontal="right" vertical="center"/>
    </xf>
    <xf numFmtId="3" fontId="7" fillId="3" borderId="2" xfId="0" applyNumberFormat="1" applyFont="1" applyFill="1" applyBorder="1" applyAlignment="1">
      <alignment horizontal="center" vertical="center"/>
    </xf>
    <xf numFmtId="0" fontId="7" fillId="0" borderId="2" xfId="0" applyFont="1" applyBorder="1" applyAlignment="1">
      <alignment horizontal="center" vertical="center" wrapText="1"/>
    </xf>
    <xf numFmtId="0" fontId="20" fillId="0" borderId="0" xfId="0" applyFont="1">
      <alignment vertical="center"/>
    </xf>
    <xf numFmtId="0" fontId="25" fillId="0" borderId="0" xfId="0" applyFont="1">
      <alignment vertical="center"/>
    </xf>
    <xf numFmtId="0" fontId="26" fillId="0" borderId="0" xfId="0" applyFont="1">
      <alignment vertical="center"/>
    </xf>
    <xf numFmtId="0" fontId="5" fillId="0" borderId="0" xfId="0" applyFont="1" applyAlignment="1">
      <alignment horizontal="left" vertical="center" wrapText="1"/>
    </xf>
    <xf numFmtId="0" fontId="26" fillId="0" borderId="2" xfId="0" applyFont="1" applyBorder="1" applyAlignment="1">
      <alignment horizontal="justify" vertical="center" wrapText="1"/>
    </xf>
    <xf numFmtId="0" fontId="20" fillId="0" borderId="2" xfId="0" applyFont="1" applyBorder="1" applyAlignment="1">
      <alignment horizontal="justify" vertical="center" wrapText="1"/>
    </xf>
    <xf numFmtId="0" fontId="7" fillId="0" borderId="0" xfId="0" applyFont="1" applyAlignment="1">
      <alignment horizontal="center" vertical="center"/>
    </xf>
    <xf numFmtId="0" fontId="7" fillId="3" borderId="2" xfId="0" applyFont="1" applyFill="1" applyBorder="1" applyAlignment="1">
      <alignment horizontal="center" vertical="top" wrapText="1"/>
    </xf>
    <xf numFmtId="184" fontId="7" fillId="0" borderId="2" xfId="0" applyNumberFormat="1" applyFont="1" applyBorder="1" applyAlignment="1">
      <alignment horizontal="right" vertical="center"/>
    </xf>
    <xf numFmtId="3" fontId="7" fillId="0" borderId="2" xfId="0" applyNumberFormat="1" applyFont="1" applyBorder="1" applyAlignment="1">
      <alignment horizontal="center" vertical="center" wrapText="1"/>
    </xf>
    <xf numFmtId="192" fontId="7" fillId="0" borderId="0" xfId="0" applyNumberFormat="1" applyFont="1">
      <alignment vertical="center"/>
    </xf>
    <xf numFmtId="3" fontId="7" fillId="0" borderId="0" xfId="0" applyNumberFormat="1" applyFont="1">
      <alignment vertical="center"/>
    </xf>
    <xf numFmtId="0" fontId="16" fillId="0" borderId="0" xfId="0" applyFont="1">
      <alignment vertical="center"/>
    </xf>
    <xf numFmtId="0" fontId="10" fillId="0" borderId="0" xfId="0" applyFont="1" applyAlignment="1">
      <alignment horizontal="left" vertical="center"/>
    </xf>
    <xf numFmtId="0" fontId="22" fillId="0" borderId="0" xfId="0" applyFont="1">
      <alignment vertical="center"/>
    </xf>
    <xf numFmtId="189" fontId="7" fillId="0" borderId="2" xfId="0" applyNumberFormat="1" applyFont="1" applyBorder="1" applyAlignment="1">
      <alignment horizontal="right" vertical="center"/>
    </xf>
    <xf numFmtId="10" fontId="7" fillId="0" borderId="0" xfId="0" applyNumberFormat="1" applyFont="1">
      <alignment vertical="center"/>
    </xf>
    <xf numFmtId="0" fontId="7" fillId="3" borderId="7" xfId="0" applyFont="1" applyFill="1" applyBorder="1" applyAlignment="1">
      <alignment horizontal="center" vertical="center" wrapText="1"/>
    </xf>
    <xf numFmtId="3" fontId="7" fillId="0" borderId="2" xfId="0" applyNumberFormat="1" applyFont="1" applyBorder="1" applyAlignment="1">
      <alignment horizontal="right" vertical="center" wrapText="1"/>
    </xf>
    <xf numFmtId="193" fontId="7" fillId="0" borderId="2" xfId="0" applyNumberFormat="1" applyFont="1" applyBorder="1" applyAlignment="1">
      <alignment horizontal="right" vertical="center"/>
    </xf>
    <xf numFmtId="193" fontId="7" fillId="0" borderId="2" xfId="0" applyNumberFormat="1" applyFont="1" applyBorder="1">
      <alignment vertical="center"/>
    </xf>
    <xf numFmtId="194" fontId="7" fillId="0" borderId="2" xfId="5" applyNumberFormat="1" applyFont="1" applyBorder="1">
      <alignment vertical="center"/>
    </xf>
    <xf numFmtId="177" fontId="11" fillId="0" borderId="2" xfId="0" applyNumberFormat="1" applyFont="1" applyBorder="1" applyAlignment="1">
      <alignment horizontal="right" vertical="center"/>
    </xf>
    <xf numFmtId="188" fontId="11" fillId="0" borderId="2" xfId="0" applyNumberFormat="1" applyFont="1" applyBorder="1" applyAlignment="1">
      <alignment horizontal="right" vertical="center"/>
    </xf>
    <xf numFmtId="193" fontId="11" fillId="0" borderId="2" xfId="0" applyNumberFormat="1" applyFont="1" applyBorder="1" applyAlignment="1">
      <alignment horizontal="right" vertical="center"/>
    </xf>
    <xf numFmtId="193" fontId="11" fillId="0" borderId="2" xfId="0" applyNumberFormat="1" applyFont="1" applyBorder="1">
      <alignment vertical="center"/>
    </xf>
    <xf numFmtId="194" fontId="11" fillId="0" borderId="2" xfId="5" applyNumberFormat="1" applyFont="1" applyFill="1" applyBorder="1">
      <alignment vertical="center"/>
    </xf>
    <xf numFmtId="0" fontId="7" fillId="0" borderId="3" xfId="0" applyFont="1" applyBorder="1" applyAlignment="1">
      <alignment horizontal="left" vertical="center" wrapText="1"/>
    </xf>
    <xf numFmtId="0" fontId="3" fillId="0" borderId="0" xfId="0" applyFont="1" applyAlignment="1">
      <alignment horizontal="left" vertical="center" wrapText="1"/>
    </xf>
    <xf numFmtId="0" fontId="7" fillId="3" borderId="2" xfId="0" applyFont="1" applyFill="1" applyBorder="1" applyAlignment="1">
      <alignment vertical="center" wrapText="1"/>
    </xf>
    <xf numFmtId="0" fontId="7" fillId="0" borderId="10" xfId="0" applyFont="1" applyBorder="1" applyAlignment="1">
      <alignment horizontal="left" vertical="center" wrapText="1"/>
    </xf>
    <xf numFmtId="189" fontId="7" fillId="0" borderId="10" xfId="0" applyNumberFormat="1" applyFont="1" applyBorder="1" applyAlignment="1">
      <alignment horizontal="right" vertical="center"/>
    </xf>
    <xf numFmtId="0" fontId="7" fillId="0" borderId="6" xfId="0" applyFont="1" applyBorder="1" applyAlignment="1">
      <alignment horizontal="left" vertical="center" wrapText="1"/>
    </xf>
    <xf numFmtId="189" fontId="7" fillId="0" borderId="6" xfId="0" applyNumberFormat="1" applyFont="1" applyBorder="1" applyAlignment="1">
      <alignment horizontal="right" vertical="center"/>
    </xf>
    <xf numFmtId="4" fontId="7" fillId="0" borderId="2" xfId="0" applyNumberFormat="1" applyFont="1" applyBorder="1" applyAlignment="1">
      <alignment horizontal="right" vertical="center"/>
    </xf>
    <xf numFmtId="4" fontId="7" fillId="0" borderId="6" xfId="0" applyNumberFormat="1" applyFont="1" applyBorder="1" applyAlignment="1">
      <alignment horizontal="right" vertical="center"/>
    </xf>
    <xf numFmtId="0" fontId="5" fillId="0" borderId="0" xfId="0" applyFont="1" applyAlignment="1">
      <alignment horizontal="right" vertical="center"/>
    </xf>
    <xf numFmtId="0" fontId="10" fillId="0" borderId="1" xfId="0" applyFont="1" applyBorder="1" applyAlignment="1">
      <alignment vertical="center" wrapText="1"/>
    </xf>
    <xf numFmtId="0" fontId="20" fillId="3" borderId="2"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2" xfId="0" applyFont="1" applyBorder="1" applyAlignment="1">
      <alignment horizontal="center" vertical="center" wrapText="1"/>
    </xf>
    <xf numFmtId="0" fontId="30" fillId="0" borderId="0" xfId="0" applyFont="1" applyAlignment="1">
      <alignment horizontal="justify" vertical="center" wrapText="1"/>
    </xf>
    <xf numFmtId="0" fontId="29" fillId="0" borderId="0" xfId="0" applyFont="1">
      <alignment vertical="center"/>
    </xf>
    <xf numFmtId="0" fontId="29" fillId="0" borderId="0" xfId="0" applyFont="1" applyAlignment="1">
      <alignment vertical="center" wrapText="1"/>
    </xf>
    <xf numFmtId="0" fontId="33" fillId="0" borderId="2" xfId="0" applyFont="1" applyBorder="1" applyAlignment="1">
      <alignment horizontal="left" vertical="center" wrapText="1"/>
    </xf>
    <xf numFmtId="0" fontId="33" fillId="0" borderId="2" xfId="0" applyFont="1" applyBorder="1" applyAlignment="1">
      <alignment horizontal="left" vertical="center"/>
    </xf>
    <xf numFmtId="180" fontId="7" fillId="0" borderId="2" xfId="0" applyNumberFormat="1" applyFont="1" applyBorder="1" applyAlignment="1">
      <alignment horizontal="left" vertical="center" wrapText="1"/>
    </xf>
    <xf numFmtId="180" fontId="7" fillId="0" borderId="2" xfId="0" applyNumberFormat="1" applyFont="1" applyBorder="1" applyAlignment="1">
      <alignment horizontal="right" vertical="center" wrapText="1"/>
    </xf>
    <xf numFmtId="176" fontId="7" fillId="0" borderId="2" xfId="0" applyNumberFormat="1" applyFont="1" applyBorder="1" applyAlignment="1">
      <alignment horizontal="left" vertical="center" wrapText="1"/>
    </xf>
    <xf numFmtId="176" fontId="7" fillId="0" borderId="2" xfId="0" applyNumberFormat="1" applyFont="1" applyBorder="1">
      <alignment vertical="center"/>
    </xf>
    <xf numFmtId="0" fontId="10" fillId="0" borderId="0" xfId="0" applyFont="1" applyAlignment="1">
      <alignment vertical="center" wrapText="1"/>
    </xf>
    <xf numFmtId="9" fontId="7" fillId="0" borderId="2" xfId="0" applyNumberFormat="1" applyFont="1" applyBorder="1" applyAlignment="1">
      <alignment horizontal="right" vertical="center"/>
    </xf>
    <xf numFmtId="9" fontId="11" fillId="0" borderId="2" xfId="0" applyNumberFormat="1" applyFont="1" applyBorder="1" applyAlignment="1">
      <alignment horizontal="right" vertical="center"/>
    </xf>
    <xf numFmtId="0" fontId="8" fillId="0" borderId="0" xfId="1" applyFont="1" applyFill="1" applyAlignment="1">
      <alignment horizontal="center" vertical="center" wrapText="1"/>
    </xf>
    <xf numFmtId="184" fontId="7" fillId="0" borderId="2" xfId="0" applyNumberFormat="1" applyFont="1" applyBorder="1" applyAlignment="1">
      <alignment horizontal="right" vertical="center" wrapText="1"/>
    </xf>
    <xf numFmtId="0" fontId="7" fillId="0" borderId="3" xfId="0" applyFont="1" applyBorder="1" applyAlignment="1">
      <alignment horizontal="right" vertical="center" wrapText="1"/>
    </xf>
    <xf numFmtId="0" fontId="6" fillId="2" borderId="0" xfId="1" applyFill="1" applyAlignment="1">
      <alignment horizontal="center" vertical="center"/>
    </xf>
    <xf numFmtId="0" fontId="3" fillId="0" borderId="0" xfId="0" applyFont="1" applyAlignment="1">
      <alignment horizontal="right" vertical="center"/>
    </xf>
    <xf numFmtId="0" fontId="6" fillId="2" borderId="0" xfId="1" applyFill="1" applyAlignment="1">
      <alignment horizontal="center" vertical="center" wrapText="1"/>
    </xf>
    <xf numFmtId="192" fontId="6" fillId="2" borderId="0" xfId="1" applyNumberFormat="1" applyFill="1" applyAlignment="1">
      <alignment horizontal="center" vertical="center"/>
    </xf>
    <xf numFmtId="192" fontId="7" fillId="3" borderId="2" xfId="0" applyNumberFormat="1" applyFont="1" applyFill="1" applyBorder="1" applyAlignment="1">
      <alignment horizontal="center" vertical="center" wrapText="1"/>
    </xf>
    <xf numFmtId="176" fontId="7" fillId="0" borderId="0" xfId="0" applyNumberFormat="1" applyFont="1">
      <alignment vertical="center"/>
    </xf>
    <xf numFmtId="3" fontId="5" fillId="0" borderId="0" xfId="0" applyNumberFormat="1" applyFont="1">
      <alignment vertical="center"/>
    </xf>
    <xf numFmtId="0" fontId="7" fillId="0" borderId="3" xfId="0" applyFont="1" applyBorder="1" applyAlignment="1">
      <alignment vertical="center" wrapText="1"/>
    </xf>
    <xf numFmtId="0" fontId="11" fillId="0" borderId="0" xfId="0" applyFont="1" applyAlignment="1">
      <alignment horizontal="right" vertical="center"/>
    </xf>
    <xf numFmtId="0" fontId="34" fillId="0" borderId="0" xfId="0" applyFont="1">
      <alignment vertical="center"/>
    </xf>
    <xf numFmtId="0" fontId="11" fillId="3" borderId="2" xfId="0" applyFont="1" applyFill="1" applyBorder="1" applyAlignment="1">
      <alignment horizontal="center" vertical="center" wrapText="1"/>
    </xf>
    <xf numFmtId="0" fontId="23" fillId="0" borderId="0" xfId="0" applyFont="1">
      <alignment vertical="center"/>
    </xf>
    <xf numFmtId="0" fontId="11" fillId="0" borderId="3" xfId="0" applyFont="1" applyBorder="1">
      <alignment vertical="center"/>
    </xf>
    <xf numFmtId="38" fontId="7" fillId="0" borderId="0" xfId="5" applyFont="1">
      <alignment vertical="center"/>
    </xf>
    <xf numFmtId="184" fontId="7" fillId="0" borderId="0" xfId="6" applyNumberFormat="1" applyFont="1">
      <alignment vertical="center"/>
    </xf>
    <xf numFmtId="184" fontId="7" fillId="0" borderId="0" xfId="0" applyNumberFormat="1" applyFont="1">
      <alignment vertical="center"/>
    </xf>
    <xf numFmtId="0" fontId="6" fillId="0" borderId="0" xfId="1" applyFill="1" applyAlignment="1">
      <alignment horizontal="center" vertical="center"/>
    </xf>
    <xf numFmtId="0" fontId="6" fillId="0" borderId="0" xfId="1" applyFill="1">
      <alignment vertical="center"/>
    </xf>
    <xf numFmtId="0" fontId="6" fillId="0" borderId="0" xfId="1" applyFill="1" applyAlignment="1">
      <alignment horizontal="right" vertical="center"/>
    </xf>
    <xf numFmtId="9" fontId="7" fillId="0" borderId="2" xfId="0" applyNumberFormat="1" applyFont="1" applyBorder="1" applyAlignment="1">
      <alignment horizontal="center" vertical="center"/>
    </xf>
    <xf numFmtId="180" fontId="11" fillId="0" borderId="2" xfId="0" applyNumberFormat="1" applyFont="1" applyBorder="1" applyAlignment="1">
      <alignment vertical="center" wrapText="1"/>
    </xf>
    <xf numFmtId="182" fontId="11" fillId="0" borderId="2" xfId="0" applyNumberFormat="1" applyFont="1" applyBorder="1" applyAlignment="1">
      <alignment vertical="center" wrapText="1"/>
    </xf>
    <xf numFmtId="183" fontId="11" fillId="0" borderId="2" xfId="0" applyNumberFormat="1" applyFont="1" applyBorder="1" applyAlignment="1">
      <alignment vertical="center" wrapText="1"/>
    </xf>
    <xf numFmtId="0" fontId="7" fillId="0" borderId="3" xfId="0" applyFont="1" applyBorder="1">
      <alignment vertical="center"/>
    </xf>
    <xf numFmtId="4" fontId="7" fillId="0" borderId="0" xfId="0" applyNumberFormat="1" applyFont="1">
      <alignment vertical="center"/>
    </xf>
    <xf numFmtId="3" fontId="11" fillId="2" borderId="2" xfId="0" applyNumberFormat="1" applyFont="1" applyFill="1" applyBorder="1" applyAlignment="1">
      <alignment horizontal="right" vertical="center"/>
    </xf>
    <xf numFmtId="187" fontId="7" fillId="0" borderId="2" xfId="0" applyNumberFormat="1" applyFont="1" applyBorder="1" applyAlignment="1">
      <alignment horizontal="right" vertical="center"/>
    </xf>
    <xf numFmtId="4" fontId="14" fillId="0" borderId="2" xfId="0" applyNumberFormat="1" applyFont="1" applyBorder="1" applyAlignment="1">
      <alignment horizontal="right" vertical="center"/>
    </xf>
    <xf numFmtId="0" fontId="14" fillId="0" borderId="2" xfId="0" applyFont="1" applyBorder="1" applyAlignment="1">
      <alignment horizontal="right" vertical="center"/>
    </xf>
    <xf numFmtId="0" fontId="8" fillId="2" borderId="0" xfId="1" applyFont="1" applyFill="1" applyAlignment="1">
      <alignment horizontal="center" vertical="center"/>
    </xf>
    <xf numFmtId="0" fontId="10" fillId="0" borderId="0" xfId="2" applyFont="1" applyAlignment="1">
      <alignment vertical="center"/>
    </xf>
    <xf numFmtId="0" fontId="7" fillId="0" borderId="0" xfId="2" applyFont="1" applyAlignment="1">
      <alignment vertical="center"/>
    </xf>
    <xf numFmtId="0" fontId="39" fillId="0" borderId="0" xfId="2" applyFont="1" applyAlignment="1">
      <alignment horizontal="center" vertical="center"/>
    </xf>
    <xf numFmtId="0" fontId="7" fillId="0" borderId="26" xfId="2" applyFont="1" applyBorder="1" applyAlignment="1">
      <alignment vertical="center" wrapText="1"/>
    </xf>
    <xf numFmtId="38" fontId="7" fillId="0" borderId="26" xfId="5" applyFont="1" applyFill="1" applyBorder="1" applyAlignment="1">
      <alignment horizontal="right" vertical="center"/>
    </xf>
    <xf numFmtId="38" fontId="7" fillId="0" borderId="19" xfId="5" applyFont="1" applyFill="1" applyBorder="1" applyAlignment="1">
      <alignment horizontal="right" vertical="center"/>
    </xf>
    <xf numFmtId="38" fontId="7" fillId="0" borderId="27" xfId="5" applyFont="1" applyFill="1" applyBorder="1" applyAlignment="1">
      <alignment horizontal="right" vertical="center"/>
    </xf>
    <xf numFmtId="0" fontId="7" fillId="0" borderId="4" xfId="2" applyFont="1" applyBorder="1" applyAlignment="1">
      <alignment vertical="center" wrapText="1"/>
    </xf>
    <xf numFmtId="38" fontId="7" fillId="0" borderId="4" xfId="5" applyFont="1" applyFill="1" applyBorder="1" applyAlignment="1">
      <alignment horizontal="right" vertical="center"/>
    </xf>
    <xf numFmtId="38" fontId="7" fillId="0" borderId="17" xfId="5" applyFont="1" applyFill="1" applyBorder="1" applyAlignment="1">
      <alignment horizontal="right" vertical="center"/>
    </xf>
    <xf numFmtId="38" fontId="7" fillId="0" borderId="23" xfId="5" applyFont="1" applyFill="1" applyBorder="1" applyAlignment="1">
      <alignment horizontal="right" vertical="center"/>
    </xf>
    <xf numFmtId="38" fontId="7" fillId="0" borderId="5" xfId="5" applyFont="1" applyFill="1" applyBorder="1" applyAlignment="1">
      <alignment horizontal="right" vertical="center"/>
    </xf>
    <xf numFmtId="38" fontId="7" fillId="0" borderId="16" xfId="5" applyFont="1" applyFill="1" applyBorder="1" applyAlignment="1">
      <alignment horizontal="right" vertical="center"/>
    </xf>
    <xf numFmtId="38" fontId="7" fillId="0" borderId="28" xfId="5" applyFont="1" applyFill="1" applyBorder="1" applyAlignment="1">
      <alignment horizontal="right" vertical="center"/>
    </xf>
    <xf numFmtId="38" fontId="11" fillId="0" borderId="21" xfId="5" applyFont="1" applyFill="1" applyBorder="1" applyAlignment="1">
      <alignment horizontal="right" vertical="center"/>
    </xf>
    <xf numFmtId="38" fontId="11" fillId="0" borderId="22" xfId="5" applyFont="1" applyFill="1" applyBorder="1" applyAlignment="1">
      <alignment horizontal="right" vertical="center"/>
    </xf>
    <xf numFmtId="38" fontId="7" fillId="0" borderId="24" xfId="5" applyFont="1" applyFill="1" applyBorder="1" applyAlignment="1">
      <alignment horizontal="right" vertical="center"/>
    </xf>
    <xf numFmtId="38" fontId="7" fillId="0" borderId="23" xfId="2" applyNumberFormat="1" applyFont="1" applyBorder="1" applyAlignment="1">
      <alignment horizontal="right" vertical="center"/>
    </xf>
    <xf numFmtId="38" fontId="7" fillId="0" borderId="28" xfId="2" applyNumberFormat="1" applyFont="1" applyBorder="1" applyAlignment="1">
      <alignment horizontal="right" vertical="center"/>
    </xf>
    <xf numFmtId="38" fontId="11" fillId="0" borderId="25" xfId="5" applyFont="1" applyFill="1" applyBorder="1" applyAlignment="1">
      <alignment horizontal="right" vertical="center"/>
    </xf>
    <xf numFmtId="38" fontId="7" fillId="0" borderId="24" xfId="2" applyNumberFormat="1" applyFont="1" applyBorder="1" applyAlignment="1">
      <alignment horizontal="right" vertical="center"/>
    </xf>
    <xf numFmtId="0" fontId="7" fillId="0" borderId="32" xfId="2" applyFont="1" applyBorder="1" applyAlignment="1">
      <alignment vertical="center"/>
    </xf>
    <xf numFmtId="195" fontId="11" fillId="0" borderId="32" xfId="2" applyNumberFormat="1" applyFont="1" applyBorder="1" applyAlignment="1">
      <alignment horizontal="right" vertical="center"/>
    </xf>
    <xf numFmtId="184" fontId="7" fillId="0" borderId="32" xfId="2" applyNumberFormat="1" applyFont="1" applyBorder="1" applyAlignment="1">
      <alignment horizontal="right" vertical="center"/>
    </xf>
    <xf numFmtId="195" fontId="7" fillId="0" borderId="6" xfId="2" applyNumberFormat="1" applyFont="1" applyBorder="1" applyAlignment="1">
      <alignment horizontal="right" vertical="center"/>
    </xf>
    <xf numFmtId="195" fontId="7" fillId="0" borderId="32" xfId="2" applyNumberFormat="1" applyFont="1" applyBorder="1" applyAlignment="1">
      <alignment horizontal="right" vertical="center"/>
    </xf>
    <xf numFmtId="3" fontId="11" fillId="0" borderId="2" xfId="0" applyNumberFormat="1" applyFont="1" applyBorder="1" applyAlignment="1">
      <alignment horizontal="center" vertical="center" wrapText="1"/>
    </xf>
    <xf numFmtId="38" fontId="20" fillId="0" borderId="2" xfId="5" applyFont="1" applyFill="1" applyBorder="1" applyAlignment="1">
      <alignment horizontal="right" vertical="center" wrapText="1"/>
    </xf>
    <xf numFmtId="38" fontId="26" fillId="0" borderId="2" xfId="5" applyFont="1" applyFill="1" applyBorder="1" applyAlignment="1">
      <alignment horizontal="right" vertical="center" wrapText="1"/>
    </xf>
    <xf numFmtId="190" fontId="11" fillId="0" borderId="2" xfId="0" applyNumberFormat="1" applyFont="1" applyBorder="1" applyAlignment="1">
      <alignment horizontal="right" vertical="center"/>
    </xf>
    <xf numFmtId="191" fontId="11" fillId="0" borderId="2" xfId="0" applyNumberFormat="1" applyFont="1" applyBorder="1" applyAlignment="1">
      <alignment horizontal="right" vertical="center"/>
    </xf>
    <xf numFmtId="186" fontId="11" fillId="0" borderId="2" xfId="0" applyNumberFormat="1" applyFont="1" applyBorder="1" applyAlignment="1">
      <alignment horizontal="right" vertical="center"/>
    </xf>
    <xf numFmtId="0" fontId="11" fillId="0" borderId="2" xfId="0" applyFont="1" applyBorder="1" applyAlignment="1">
      <alignment vertical="top"/>
    </xf>
    <xf numFmtId="0" fontId="11" fillId="0" borderId="2" xfId="0" applyFont="1" applyBorder="1">
      <alignment vertical="center"/>
    </xf>
    <xf numFmtId="3" fontId="11" fillId="0" borderId="2" xfId="0" applyNumberFormat="1" applyFont="1" applyBorder="1">
      <alignment vertical="center"/>
    </xf>
    <xf numFmtId="183" fontId="11" fillId="0" borderId="2" xfId="0" applyNumberFormat="1" applyFont="1" applyBorder="1">
      <alignment vertical="center"/>
    </xf>
    <xf numFmtId="177" fontId="11" fillId="0" borderId="2" xfId="0" applyNumberFormat="1" applyFont="1" applyBorder="1">
      <alignment vertical="center"/>
    </xf>
    <xf numFmtId="183" fontId="11" fillId="0" borderId="2" xfId="5" applyNumberFormat="1" applyFont="1" applyFill="1" applyBorder="1">
      <alignment vertical="center"/>
    </xf>
    <xf numFmtId="190" fontId="11" fillId="0" borderId="2" xfId="0" applyNumberFormat="1" applyFont="1" applyBorder="1">
      <alignment vertical="center"/>
    </xf>
    <xf numFmtId="191" fontId="11" fillId="0" borderId="2" xfId="0" applyNumberFormat="1" applyFont="1" applyBorder="1">
      <alignment vertical="center"/>
    </xf>
    <xf numFmtId="186" fontId="11" fillId="0" borderId="2" xfId="0" applyNumberFormat="1" applyFont="1" applyBorder="1">
      <alignment vertical="center"/>
    </xf>
    <xf numFmtId="196" fontId="11" fillId="0" borderId="2" xfId="0" applyNumberFormat="1" applyFont="1" applyBorder="1">
      <alignment vertical="center"/>
    </xf>
    <xf numFmtId="192" fontId="11" fillId="0" borderId="2" xfId="0" applyNumberFormat="1" applyFont="1" applyBorder="1">
      <alignment vertical="center"/>
    </xf>
    <xf numFmtId="0" fontId="11" fillId="0" borderId="2" xfId="0" applyFont="1" applyBorder="1" applyAlignment="1">
      <alignment vertical="center" wrapText="1"/>
    </xf>
    <xf numFmtId="196" fontId="11" fillId="0" borderId="2" xfId="0" applyNumberFormat="1" applyFont="1" applyBorder="1" applyAlignment="1">
      <alignment horizontal="center" vertical="center" wrapText="1"/>
    </xf>
    <xf numFmtId="196" fontId="11" fillId="0" borderId="2" xfId="0" applyNumberFormat="1" applyFont="1" applyBorder="1" applyAlignment="1">
      <alignment horizontal="right" vertical="center" wrapText="1"/>
    </xf>
    <xf numFmtId="1" fontId="11" fillId="0" borderId="2" xfId="0" applyNumberFormat="1" applyFont="1" applyBorder="1" applyAlignment="1">
      <alignment horizontal="right" vertical="center"/>
    </xf>
    <xf numFmtId="183" fontId="11" fillId="0" borderId="2" xfId="0" applyNumberFormat="1" applyFont="1" applyBorder="1" applyAlignment="1">
      <alignment horizontal="right" vertical="center"/>
    </xf>
    <xf numFmtId="192" fontId="11" fillId="0" borderId="0" xfId="0" applyNumberFormat="1" applyFont="1">
      <alignment vertical="center"/>
    </xf>
    <xf numFmtId="3" fontId="11" fillId="0" borderId="0" xfId="0" applyNumberFormat="1" applyFont="1">
      <alignment vertical="center"/>
    </xf>
    <xf numFmtId="3" fontId="26" fillId="0" borderId="2" xfId="0" applyNumberFormat="1" applyFont="1" applyBorder="1" applyAlignment="1">
      <alignment horizontal="right" vertical="center" wrapText="1"/>
    </xf>
    <xf numFmtId="0" fontId="20" fillId="0" borderId="2" xfId="0" applyFont="1" applyBorder="1" applyAlignment="1">
      <alignment horizontal="right" vertical="center" wrapText="1"/>
    </xf>
    <xf numFmtId="3" fontId="20" fillId="0" borderId="2" xfId="0" applyNumberFormat="1" applyFont="1" applyBorder="1" applyAlignment="1">
      <alignment horizontal="right" vertical="center" wrapText="1"/>
    </xf>
    <xf numFmtId="0" fontId="26" fillId="0" borderId="2" xfId="0" applyFont="1" applyBorder="1" applyAlignment="1">
      <alignment horizontal="right" vertical="center" wrapText="1"/>
    </xf>
    <xf numFmtId="3"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190" fontId="11" fillId="0" borderId="2" xfId="0" applyNumberFormat="1" applyFont="1" applyBorder="1" applyAlignment="1">
      <alignment horizontal="center" vertical="center"/>
    </xf>
    <xf numFmtId="198" fontId="11" fillId="0" borderId="2" xfId="5" applyNumberFormat="1" applyFont="1" applyFill="1" applyBorder="1" applyAlignment="1">
      <alignment horizontal="center" vertical="center"/>
    </xf>
    <xf numFmtId="199" fontId="11" fillId="0" borderId="2" xfId="0" applyNumberFormat="1" applyFont="1" applyBorder="1" applyAlignment="1">
      <alignment horizontal="center" vertical="center"/>
    </xf>
    <xf numFmtId="178" fontId="20" fillId="0" borderId="2" xfId="0" applyNumberFormat="1" applyFont="1" applyBorder="1" applyAlignment="1">
      <alignment horizontal="right" vertical="center"/>
    </xf>
    <xf numFmtId="0" fontId="20" fillId="0" borderId="2" xfId="0" applyFont="1" applyBorder="1" applyAlignment="1">
      <alignment horizontal="right" vertical="center"/>
    </xf>
    <xf numFmtId="176" fontId="11" fillId="0" borderId="2" xfId="0" applyNumberFormat="1" applyFont="1" applyBorder="1" applyAlignment="1">
      <alignment horizontal="center" vertical="center" wrapText="1"/>
    </xf>
    <xf numFmtId="182" fontId="11" fillId="0" borderId="2" xfId="0" applyNumberFormat="1" applyFont="1" applyBorder="1" applyAlignment="1">
      <alignment horizontal="center" vertical="center" wrapText="1"/>
    </xf>
    <xf numFmtId="176" fontId="7" fillId="0" borderId="2" xfId="0" applyNumberFormat="1" applyFont="1" applyBorder="1" applyAlignment="1">
      <alignment horizontal="center" vertical="center" wrapText="1"/>
    </xf>
    <xf numFmtId="182" fontId="7" fillId="0" borderId="2" xfId="0" applyNumberFormat="1" applyFont="1" applyBorder="1" applyAlignment="1">
      <alignment horizontal="center" vertical="center" wrapText="1"/>
    </xf>
    <xf numFmtId="38" fontId="7" fillId="0" borderId="2" xfId="5" applyFont="1" applyBorder="1">
      <alignment vertical="center"/>
    </xf>
    <xf numFmtId="38" fontId="11" fillId="0" borderId="2" xfId="5" applyFont="1" applyFill="1" applyBorder="1">
      <alignment vertical="center"/>
    </xf>
    <xf numFmtId="0" fontId="41" fillId="0" borderId="0" xfId="0" applyFont="1">
      <alignment vertical="center"/>
    </xf>
    <xf numFmtId="38" fontId="7" fillId="0" borderId="2" xfId="5" applyFont="1" applyFill="1" applyBorder="1">
      <alignment vertical="center"/>
    </xf>
    <xf numFmtId="184" fontId="11" fillId="0" borderId="2" xfId="6" applyNumberFormat="1" applyFont="1" applyFill="1" applyBorder="1" applyAlignment="1">
      <alignment horizontal="right" vertical="center"/>
    </xf>
    <xf numFmtId="179" fontId="7" fillId="0" borderId="7" xfId="0" applyNumberFormat="1" applyFont="1" applyBorder="1" applyAlignment="1">
      <alignment horizontal="right" vertical="center" wrapText="1"/>
    </xf>
    <xf numFmtId="179" fontId="7" fillId="0" borderId="2" xfId="0" applyNumberFormat="1" applyFont="1" applyBorder="1" applyAlignment="1">
      <alignment horizontal="right" vertical="center" wrapText="1"/>
    </xf>
    <xf numFmtId="4" fontId="7" fillId="0" borderId="2" xfId="0" applyNumberFormat="1" applyFont="1" applyBorder="1" applyAlignment="1">
      <alignment horizontal="right" vertical="center" wrapText="1"/>
    </xf>
    <xf numFmtId="189" fontId="11" fillId="0" borderId="2" xfId="0" applyNumberFormat="1" applyFont="1" applyBorder="1" applyAlignment="1">
      <alignment horizontal="center" vertical="center" wrapText="1"/>
    </xf>
    <xf numFmtId="196" fontId="7" fillId="0" borderId="2" xfId="0" applyNumberFormat="1" applyFont="1" applyBorder="1" applyAlignment="1">
      <alignment horizontal="right" vertical="center" wrapText="1"/>
    </xf>
    <xf numFmtId="197" fontId="7" fillId="0" borderId="2" xfId="0" applyNumberFormat="1" applyFont="1" applyBorder="1" applyAlignment="1">
      <alignment horizontal="right" vertical="center" wrapText="1"/>
    </xf>
    <xf numFmtId="200" fontId="7" fillId="0" borderId="2" xfId="0" applyNumberFormat="1" applyFont="1" applyBorder="1" applyAlignment="1">
      <alignment horizontal="right" vertical="center" wrapText="1"/>
    </xf>
    <xf numFmtId="192" fontId="7" fillId="0" borderId="2" xfId="0" applyNumberFormat="1" applyFont="1" applyBorder="1" applyAlignment="1">
      <alignment horizontal="right" vertical="center"/>
    </xf>
    <xf numFmtId="0" fontId="14" fillId="0" borderId="2" xfId="0" applyFont="1" applyBorder="1" applyAlignment="1">
      <alignment horizontal="right" vertical="center" wrapText="1"/>
    </xf>
    <xf numFmtId="0" fontId="11" fillId="0" borderId="2" xfId="0" applyFont="1" applyBorder="1" applyAlignment="1">
      <alignment horizontal="center" vertical="center" wrapText="1"/>
    </xf>
    <xf numFmtId="0" fontId="11" fillId="0" borderId="0" xfId="0" applyFont="1" applyAlignment="1">
      <alignment vertical="center" wrapText="1"/>
    </xf>
    <xf numFmtId="0" fontId="6" fillId="0" borderId="0" xfId="1" applyFill="1" applyAlignment="1">
      <alignment vertical="center" wrapText="1"/>
    </xf>
    <xf numFmtId="0" fontId="7" fillId="0" borderId="4" xfId="0" applyFont="1" applyBorder="1" applyAlignment="1"/>
    <xf numFmtId="0" fontId="7" fillId="0" borderId="2" xfId="0" applyFont="1" applyBorder="1" applyAlignment="1"/>
    <xf numFmtId="3" fontId="7" fillId="0" borderId="2" xfId="0" applyNumberFormat="1" applyFont="1" applyBorder="1" applyAlignment="1"/>
    <xf numFmtId="0" fontId="7" fillId="0" borderId="5" xfId="0" applyFont="1" applyBorder="1" applyAlignment="1"/>
    <xf numFmtId="0" fontId="7" fillId="0" borderId="6" xfId="0" applyFont="1" applyBorder="1" applyAlignment="1"/>
    <xf numFmtId="3" fontId="11" fillId="0" borderId="2" xfId="0" applyNumberFormat="1" applyFont="1" applyBorder="1" applyAlignment="1"/>
    <xf numFmtId="3" fontId="11" fillId="0" borderId="2" xfId="0" applyNumberFormat="1" applyFont="1" applyBorder="1" applyAlignment="1">
      <alignment horizontal="right"/>
    </xf>
    <xf numFmtId="0" fontId="7" fillId="0" borderId="4" xfId="2" applyFont="1" applyBorder="1" applyAlignment="1">
      <alignment vertical="center"/>
    </xf>
    <xf numFmtId="195" fontId="7" fillId="0" borderId="4" xfId="2" applyNumberFormat="1" applyFont="1" applyBorder="1" applyAlignment="1">
      <alignment horizontal="right" vertical="center"/>
    </xf>
    <xf numFmtId="184" fontId="7" fillId="0" borderId="4" xfId="2" applyNumberFormat="1" applyFont="1" applyBorder="1" applyAlignment="1">
      <alignment horizontal="right" vertical="center"/>
    </xf>
    <xf numFmtId="0" fontId="7" fillId="0" borderId="34" xfId="2" applyFont="1" applyBorder="1" applyAlignment="1">
      <alignment vertical="center"/>
    </xf>
    <xf numFmtId="195" fontId="11" fillId="0" borderId="34" xfId="2" applyNumberFormat="1" applyFont="1" applyBorder="1" applyAlignment="1">
      <alignment horizontal="right" vertical="center"/>
    </xf>
    <xf numFmtId="195" fontId="7" fillId="0" borderId="34" xfId="2" applyNumberFormat="1" applyFont="1" applyBorder="1" applyAlignment="1">
      <alignment horizontal="right" vertical="center"/>
    </xf>
    <xf numFmtId="184" fontId="7" fillId="0" borderId="34" xfId="2" applyNumberFormat="1" applyFont="1" applyBorder="1" applyAlignment="1">
      <alignment horizontal="right" vertical="center"/>
    </xf>
    <xf numFmtId="0" fontId="7" fillId="0" borderId="35" xfId="2" applyFont="1" applyBorder="1" applyAlignment="1">
      <alignment vertical="center"/>
    </xf>
    <xf numFmtId="195" fontId="11" fillId="0" borderId="35" xfId="2" applyNumberFormat="1" applyFont="1" applyBorder="1" applyAlignment="1">
      <alignment horizontal="right" vertical="center"/>
    </xf>
    <xf numFmtId="195" fontId="7" fillId="0" borderId="35" xfId="2" applyNumberFormat="1" applyFont="1" applyBorder="1" applyAlignment="1">
      <alignment horizontal="right" vertical="center"/>
    </xf>
    <xf numFmtId="184" fontId="7" fillId="0" borderId="35" xfId="2" applyNumberFormat="1" applyFont="1" applyBorder="1" applyAlignment="1">
      <alignment horizontal="right" vertical="center"/>
    </xf>
    <xf numFmtId="0" fontId="7" fillId="0" borderId="37" xfId="2" applyFont="1" applyBorder="1" applyAlignment="1">
      <alignment vertical="center"/>
    </xf>
    <xf numFmtId="195" fontId="7" fillId="0" borderId="37" xfId="2" applyNumberFormat="1" applyFont="1" applyBorder="1" applyAlignment="1">
      <alignment horizontal="right" vertical="center"/>
    </xf>
    <xf numFmtId="184" fontId="7" fillId="0" borderId="37" xfId="2" applyNumberFormat="1" applyFont="1" applyBorder="1" applyAlignment="1">
      <alignment horizontal="right" vertical="center"/>
    </xf>
    <xf numFmtId="0" fontId="7" fillId="0" borderId="6" xfId="2" applyFont="1" applyBorder="1" applyAlignment="1">
      <alignment vertical="center"/>
    </xf>
    <xf numFmtId="184" fontId="7" fillId="0" borderId="6" xfId="2" applyNumberFormat="1" applyFont="1" applyBorder="1" applyAlignment="1">
      <alignment horizontal="right" vertical="center"/>
    </xf>
    <xf numFmtId="0" fontId="7" fillId="0" borderId="26" xfId="2" applyFont="1" applyBorder="1" applyAlignment="1">
      <alignment vertical="center"/>
    </xf>
    <xf numFmtId="195" fontId="7" fillId="0" borderId="26" xfId="2" applyNumberFormat="1" applyFont="1" applyBorder="1" applyAlignment="1">
      <alignment horizontal="right" vertical="center"/>
    </xf>
    <xf numFmtId="184" fontId="7" fillId="0" borderId="26" xfId="2" applyNumberFormat="1" applyFont="1" applyBorder="1" applyAlignment="1">
      <alignment horizontal="right" vertical="center"/>
    </xf>
    <xf numFmtId="0" fontId="7" fillId="0" borderId="35" xfId="2" applyFont="1" applyBorder="1" applyAlignment="1">
      <alignment vertical="center" wrapText="1"/>
    </xf>
    <xf numFmtId="38" fontId="7" fillId="0" borderId="35" xfId="5" applyFont="1" applyFill="1" applyBorder="1" applyAlignment="1">
      <alignment horizontal="right" vertical="center"/>
    </xf>
    <xf numFmtId="38" fontId="7" fillId="0" borderId="45" xfId="5" applyFont="1" applyFill="1" applyBorder="1" applyAlignment="1">
      <alignment horizontal="right" vertical="center"/>
    </xf>
    <xf numFmtId="38" fontId="7" fillId="0" borderId="46" xfId="5" applyFont="1" applyFill="1" applyBorder="1" applyAlignment="1">
      <alignment horizontal="right" vertical="center"/>
    </xf>
    <xf numFmtId="0" fontId="7" fillId="0" borderId="6" xfId="2" applyFont="1" applyBorder="1" applyAlignment="1">
      <alignment vertical="center" wrapText="1"/>
    </xf>
    <xf numFmtId="38" fontId="7" fillId="0" borderId="6" xfId="5" applyFont="1" applyFill="1" applyBorder="1" applyAlignment="1">
      <alignment horizontal="right" vertical="center"/>
    </xf>
    <xf numFmtId="38" fontId="7" fillId="0" borderId="42" xfId="5" applyFont="1" applyFill="1" applyBorder="1" applyAlignment="1">
      <alignment horizontal="right" vertical="center"/>
    </xf>
    <xf numFmtId="38" fontId="7" fillId="0" borderId="44" xfId="5" applyFont="1" applyFill="1" applyBorder="1" applyAlignment="1">
      <alignment horizontal="right" vertical="center"/>
    </xf>
    <xf numFmtId="38" fontId="7" fillId="0" borderId="46" xfId="2" applyNumberFormat="1" applyFont="1" applyBorder="1" applyAlignment="1">
      <alignment horizontal="right" vertical="center"/>
    </xf>
    <xf numFmtId="0" fontId="7" fillId="0" borderId="4" xfId="0" applyFont="1" applyBorder="1">
      <alignment vertical="center"/>
    </xf>
    <xf numFmtId="178" fontId="7" fillId="0" borderId="2" xfId="0" applyNumberFormat="1" applyFont="1" applyBorder="1">
      <alignment vertical="center"/>
    </xf>
    <xf numFmtId="0" fontId="7" fillId="0" borderId="6" xfId="0" applyFont="1" applyBorder="1">
      <alignment vertical="center"/>
    </xf>
    <xf numFmtId="178" fontId="7" fillId="0" borderId="2" xfId="0" applyNumberFormat="1" applyFont="1" applyBorder="1" applyAlignment="1">
      <alignment horizontal="center" vertical="center"/>
    </xf>
    <xf numFmtId="3" fontId="7" fillId="0" borderId="2" xfId="0" applyNumberFormat="1" applyFont="1" applyBorder="1">
      <alignment vertical="center"/>
    </xf>
    <xf numFmtId="0" fontId="7" fillId="3" borderId="2" xfId="2" applyFont="1" applyFill="1" applyBorder="1" applyAlignment="1">
      <alignment vertical="center"/>
    </xf>
    <xf numFmtId="0" fontId="7" fillId="3" borderId="2" xfId="2" applyFont="1" applyFill="1" applyBorder="1" applyAlignment="1">
      <alignment horizontal="center" vertical="center"/>
    </xf>
    <xf numFmtId="0" fontId="39" fillId="3" borderId="6" xfId="2" applyFont="1" applyFill="1" applyBorder="1" applyAlignment="1">
      <alignment horizontal="center" vertical="center" wrapText="1"/>
    </xf>
    <xf numFmtId="0" fontId="39" fillId="3" borderId="42" xfId="2" applyFont="1" applyFill="1" applyBorder="1" applyAlignment="1">
      <alignment horizontal="center" vertical="center" wrapText="1"/>
    </xf>
    <xf numFmtId="0" fontId="39" fillId="3" borderId="44" xfId="2" applyFont="1" applyFill="1" applyBorder="1" applyAlignment="1">
      <alignment horizontal="center" vertical="center"/>
    </xf>
    <xf numFmtId="0" fontId="39" fillId="3" borderId="47" xfId="2" applyFont="1" applyFill="1" applyBorder="1" applyAlignment="1">
      <alignment horizontal="center" vertical="center" wrapText="1"/>
    </xf>
    <xf numFmtId="0" fontId="7" fillId="0" borderId="1" xfId="0" applyFont="1" applyBorder="1">
      <alignment vertical="center"/>
    </xf>
    <xf numFmtId="0" fontId="11" fillId="3" borderId="2" xfId="0" applyFont="1" applyFill="1" applyBorder="1" applyAlignment="1">
      <alignment horizontal="left" vertical="center" wrapText="1"/>
    </xf>
    <xf numFmtId="0" fontId="7" fillId="0" borderId="0" xfId="0" applyFont="1" applyAlignment="1">
      <alignment horizontal="left" vertical="top" wrapText="1"/>
    </xf>
    <xf numFmtId="0" fontId="7" fillId="0" borderId="3" xfId="0" applyFont="1" applyBorder="1" applyAlignment="1">
      <alignment horizontal="left" vertical="center" wrapText="1"/>
    </xf>
    <xf numFmtId="0" fontId="10" fillId="0" borderId="1" xfId="0" applyFont="1" applyBorder="1" applyAlignment="1">
      <alignment horizontal="left"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left" vertical="center" wrapText="1"/>
    </xf>
    <xf numFmtId="0" fontId="16" fillId="0" borderId="0" xfId="0" applyFont="1" applyAlignment="1">
      <alignment horizontal="left" vertical="top" wrapText="1"/>
    </xf>
    <xf numFmtId="0" fontId="7" fillId="3"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justify" vertical="center" wrapText="1"/>
    </xf>
    <xf numFmtId="0" fontId="7" fillId="0" borderId="2" xfId="0" applyFont="1" applyBorder="1" applyAlignment="1">
      <alignment horizontal="left"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2" xfId="0" applyFont="1" applyBorder="1" applyAlignment="1">
      <alignment horizontal="right" vertical="center"/>
    </xf>
    <xf numFmtId="0" fontId="16" fillId="0" borderId="1" xfId="0" applyFont="1" applyBorder="1" applyAlignment="1">
      <alignment horizontal="left" vertical="center" wrapText="1"/>
    </xf>
    <xf numFmtId="3" fontId="11"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11" fillId="0" borderId="7" xfId="0" applyNumberFormat="1" applyFont="1" applyBorder="1" applyAlignment="1">
      <alignment horizontal="center"/>
    </xf>
    <xf numFmtId="3" fontId="11" fillId="0" borderId="8" xfId="0" applyNumberFormat="1" applyFont="1" applyBorder="1" applyAlignment="1">
      <alignment horizontal="center"/>
    </xf>
    <xf numFmtId="0" fontId="7" fillId="0" borderId="2" xfId="0" applyFont="1" applyBorder="1" applyAlignment="1">
      <alignment horizont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0" fillId="0" borderId="0" xfId="0" applyAlignment="1">
      <alignment horizontal="left" vertical="center" wrapText="1"/>
    </xf>
    <xf numFmtId="0" fontId="23"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2" xfId="0" applyFont="1" applyBorder="1" applyAlignment="1">
      <alignment horizontal="center" vertical="center"/>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0" xfId="0" applyFont="1" applyAlignment="1">
      <alignment horizontal="left" vertical="center" wrapText="1"/>
    </xf>
    <xf numFmtId="0" fontId="7" fillId="0" borderId="18" xfId="2" applyFont="1" applyBorder="1" applyAlignment="1">
      <alignment horizontal="center" vertical="center" wrapText="1"/>
    </xf>
    <xf numFmtId="0" fontId="7" fillId="0" borderId="15" xfId="2" applyFont="1" applyBorder="1" applyAlignment="1">
      <alignment horizontal="center" vertical="center" wrapText="1"/>
    </xf>
    <xf numFmtId="0" fontId="7" fillId="0" borderId="30" xfId="2" applyFont="1" applyBorder="1" applyAlignment="1">
      <alignment horizontal="center" vertical="center" wrapText="1"/>
    </xf>
    <xf numFmtId="0" fontId="7" fillId="0" borderId="31" xfId="2" applyFont="1" applyBorder="1" applyAlignment="1">
      <alignment horizontal="center" vertical="center" wrapText="1"/>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10" fillId="3" borderId="2" xfId="0" applyFont="1" applyFill="1" applyBorder="1" applyAlignment="1">
      <alignment horizontal="center" vertical="center" wrapText="1"/>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41" xfId="0" applyFont="1" applyFill="1" applyBorder="1" applyAlignment="1">
      <alignment horizontal="center" vertical="center"/>
    </xf>
    <xf numFmtId="0" fontId="7" fillId="0" borderId="29" xfId="2" applyFont="1" applyBorder="1" applyAlignment="1">
      <alignment horizontal="center" vertical="center" wrapText="1"/>
    </xf>
    <xf numFmtId="0" fontId="7" fillId="0" borderId="8" xfId="2" applyFont="1" applyBorder="1" applyAlignment="1">
      <alignment horizontal="center" vertical="center" wrapText="1"/>
    </xf>
    <xf numFmtId="0" fontId="7" fillId="3" borderId="33"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2" xfId="2" applyFont="1" applyFill="1" applyBorder="1" applyAlignment="1">
      <alignment horizontal="center" vertical="center" wrapText="1"/>
    </xf>
    <xf numFmtId="0" fontId="7" fillId="0" borderId="6" xfId="2" applyFont="1" applyBorder="1" applyAlignment="1">
      <alignment horizontal="center" vertical="center"/>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36"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20" fillId="0" borderId="2" xfId="0" applyFont="1" applyBorder="1" applyAlignment="1">
      <alignment horizontal="justify"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3" fillId="0" borderId="0" xfId="0" applyFont="1" applyAlignment="1">
      <alignment horizontal="left" vertical="center" wrapText="1"/>
    </xf>
    <xf numFmtId="0" fontId="20" fillId="3" borderId="2"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Alignment="1">
      <alignment horizontal="left" vertical="top" wrapText="1"/>
    </xf>
    <xf numFmtId="0" fontId="11" fillId="0" borderId="0" xfId="0" applyFont="1" applyAlignment="1">
      <alignment horizontal="left" vertical="center" wrapText="1"/>
    </xf>
    <xf numFmtId="0" fontId="10" fillId="0" borderId="1" xfId="0" applyFont="1" applyBorder="1" applyAlignment="1">
      <alignment horizontal="left" vertical="center"/>
    </xf>
    <xf numFmtId="0" fontId="20" fillId="3" borderId="2" xfId="0" applyFont="1" applyFill="1" applyBorder="1" applyAlignment="1">
      <alignment horizontal="center" vertical="center"/>
    </xf>
    <xf numFmtId="0" fontId="33" fillId="3" borderId="2" xfId="0" applyFont="1" applyFill="1" applyBorder="1" applyAlignment="1">
      <alignment horizontal="center" vertical="center" wrapText="1"/>
    </xf>
    <xf numFmtId="0" fontId="3" fillId="0" borderId="1" xfId="0" applyFont="1" applyBorder="1" applyAlignment="1">
      <alignment horizontal="left" vertical="center" wrapText="1"/>
    </xf>
    <xf numFmtId="0" fontId="7" fillId="0" borderId="3" xfId="0" applyFont="1" applyBorder="1">
      <alignment vertical="center"/>
    </xf>
    <xf numFmtId="0" fontId="10" fillId="0" borderId="1" xfId="0" applyFont="1" applyBorder="1" applyAlignment="1">
      <alignment vertical="center" wrapText="1"/>
    </xf>
    <xf numFmtId="0" fontId="0" fillId="0" borderId="1" xfId="0" applyBorder="1" applyAlignment="1">
      <alignment vertical="center" wrapText="1"/>
    </xf>
    <xf numFmtId="189" fontId="7" fillId="0" borderId="11" xfId="0" applyNumberFormat="1" applyFont="1" applyBorder="1" applyAlignment="1">
      <alignment horizontal="center" vertical="center"/>
    </xf>
    <xf numFmtId="189" fontId="7" fillId="0" borderId="12" xfId="0" applyNumberFormat="1" applyFont="1" applyBorder="1" applyAlignment="1">
      <alignment horizontal="center" vertical="center"/>
    </xf>
    <xf numFmtId="189" fontId="7" fillId="0" borderId="13" xfId="0" applyNumberFormat="1" applyFont="1" applyBorder="1" applyAlignment="1">
      <alignment horizontal="center" vertical="center"/>
    </xf>
    <xf numFmtId="0" fontId="7" fillId="0" borderId="3" xfId="0" applyFont="1" applyBorder="1" applyAlignment="1">
      <alignment horizontal="left" vertical="center"/>
    </xf>
    <xf numFmtId="0" fontId="11" fillId="0" borderId="3" xfId="0" applyFont="1" applyBorder="1" applyAlignment="1">
      <alignment horizontal="left" vertical="center" wrapText="1"/>
    </xf>
  </cellXfs>
  <cellStyles count="10">
    <cellStyle name="パーセント" xfId="6" builtinId="5"/>
    <cellStyle name="パーセント 2" xfId="8" xr:uid="{82EC596F-BAC6-4D61-890E-39B450662374}"/>
    <cellStyle name="ハイパーリンク" xfId="1" builtinId="8"/>
    <cellStyle name="桁区切り" xfId="5" builtinId="6"/>
    <cellStyle name="桁区切り 2" xfId="3" xr:uid="{00000000-0005-0000-0000-000003000000}"/>
    <cellStyle name="桁区切り 3" xfId="9" xr:uid="{CB610663-EAE9-4D00-81D3-1608153FB4D7}"/>
    <cellStyle name="標準" xfId="0" builtinId="0"/>
    <cellStyle name="標準 2" xfId="2" xr:uid="{00000000-0005-0000-0000-000005000000}"/>
    <cellStyle name="標準 3" xfId="4" xr:uid="{00000000-0005-0000-0000-000006000000}"/>
    <cellStyle name="標準 3 2" xfId="7" xr:uid="{8BC3B5C4-E314-4D49-B433-3E8436C6C502}"/>
  </cellStyles>
  <dxfs count="0"/>
  <tableStyles count="0" defaultTableStyle="TableStyleMedium2" defaultPivotStyle="PivotStyleLight16"/>
  <colors>
    <mruColors>
      <color rgb="FFFCE4DE"/>
      <color rgb="FFF8EBC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7"/>
  <sheetViews>
    <sheetView tabSelected="1" workbookViewId="0">
      <selection activeCell="C14" sqref="C14"/>
    </sheetView>
  </sheetViews>
  <sheetFormatPr defaultColWidth="9" defaultRowHeight="14.4" x14ac:dyDescent="0.45"/>
  <cols>
    <col min="1" max="1" width="3.59765625" style="2" customWidth="1"/>
    <col min="2" max="2" width="13.8984375" style="117" customWidth="1"/>
    <col min="3" max="3" width="75.09765625" style="2" bestFit="1" customWidth="1"/>
    <col min="4" max="8" width="9.59765625" style="2" customWidth="1"/>
    <col min="9" max="16384" width="9" style="2"/>
  </cols>
  <sheetData>
    <row r="1" spans="1:8" ht="24.6" x14ac:dyDescent="0.45">
      <c r="A1" s="1" t="s">
        <v>906</v>
      </c>
      <c r="D1" s="61"/>
      <c r="E1" s="61"/>
      <c r="F1" s="61"/>
      <c r="G1" s="61"/>
      <c r="H1" s="61"/>
    </row>
    <row r="2" spans="1:8" ht="19.5" customHeight="1" x14ac:dyDescent="0.45"/>
    <row r="3" spans="1:8" ht="18.600000000000001" x14ac:dyDescent="0.45">
      <c r="A3" s="7" t="s">
        <v>0</v>
      </c>
    </row>
    <row r="4" spans="1:8" ht="15" customHeight="1" x14ac:dyDescent="0.45">
      <c r="B4" s="134" t="s">
        <v>512</v>
      </c>
      <c r="C4" s="133" t="s">
        <v>1</v>
      </c>
    </row>
    <row r="5" spans="1:8" ht="15" customHeight="1" x14ac:dyDescent="0.45">
      <c r="B5" s="134" t="s">
        <v>513</v>
      </c>
      <c r="C5" s="133" t="s">
        <v>94</v>
      </c>
    </row>
    <row r="6" spans="1:8" ht="15" customHeight="1" x14ac:dyDescent="0.45">
      <c r="B6" s="134" t="s">
        <v>514</v>
      </c>
      <c r="C6" s="133" t="s">
        <v>535</v>
      </c>
      <c r="D6" s="4"/>
      <c r="E6" s="4"/>
      <c r="F6" s="4"/>
      <c r="G6" s="4"/>
      <c r="H6" s="4"/>
    </row>
    <row r="7" spans="1:8" ht="15" customHeight="1" x14ac:dyDescent="0.45">
      <c r="B7" s="134" t="s">
        <v>515</v>
      </c>
      <c r="C7" s="133" t="s">
        <v>536</v>
      </c>
      <c r="D7" s="4"/>
      <c r="E7" s="4"/>
      <c r="F7" s="4"/>
      <c r="G7" s="4"/>
      <c r="H7" s="4"/>
    </row>
    <row r="8" spans="1:8" ht="15" customHeight="1" x14ac:dyDescent="0.45">
      <c r="B8" s="134" t="s">
        <v>516</v>
      </c>
      <c r="C8" s="133" t="s">
        <v>948</v>
      </c>
      <c r="D8" s="4"/>
      <c r="E8" s="4"/>
      <c r="F8" s="4"/>
      <c r="G8" s="4"/>
      <c r="H8" s="4"/>
    </row>
    <row r="9" spans="1:8" ht="15" customHeight="1" x14ac:dyDescent="0.45">
      <c r="B9" s="134" t="s">
        <v>517</v>
      </c>
      <c r="C9" s="133" t="s">
        <v>947</v>
      </c>
      <c r="D9" s="4"/>
      <c r="E9" s="4"/>
      <c r="F9" s="4"/>
      <c r="G9" s="4"/>
      <c r="H9" s="4"/>
    </row>
    <row r="10" spans="1:8" ht="15" customHeight="1" x14ac:dyDescent="0.45">
      <c r="B10" s="134" t="s">
        <v>518</v>
      </c>
      <c r="C10" s="133" t="s">
        <v>908</v>
      </c>
      <c r="D10" s="4"/>
      <c r="E10" s="4"/>
      <c r="F10" s="4"/>
      <c r="G10" s="4"/>
      <c r="H10" s="4"/>
    </row>
    <row r="11" spans="1:8" ht="15" customHeight="1" x14ac:dyDescent="0.45">
      <c r="B11" s="134" t="s">
        <v>519</v>
      </c>
      <c r="C11" s="133" t="s">
        <v>760</v>
      </c>
      <c r="D11" s="4"/>
      <c r="E11" s="4"/>
      <c r="F11" s="4"/>
      <c r="G11" s="4"/>
      <c r="H11" s="4"/>
    </row>
    <row r="12" spans="1:8" ht="15" customHeight="1" x14ac:dyDescent="0.45">
      <c r="B12" s="134" t="s">
        <v>520</v>
      </c>
      <c r="C12" s="133" t="s">
        <v>763</v>
      </c>
      <c r="D12" s="4"/>
      <c r="E12" s="4"/>
      <c r="F12" s="4"/>
      <c r="G12" s="4"/>
      <c r="H12" s="4"/>
    </row>
    <row r="13" spans="1:8" ht="15" customHeight="1" x14ac:dyDescent="0.45">
      <c r="B13" s="134" t="s">
        <v>521</v>
      </c>
      <c r="C13" s="133" t="s">
        <v>537</v>
      </c>
      <c r="D13" s="4"/>
      <c r="E13" s="4"/>
      <c r="F13" s="4"/>
      <c r="G13" s="4"/>
      <c r="H13" s="4"/>
    </row>
    <row r="14" spans="1:8" ht="15" customHeight="1" x14ac:dyDescent="0.45">
      <c r="B14" s="134" t="s">
        <v>522</v>
      </c>
      <c r="C14" s="133" t="s">
        <v>909</v>
      </c>
      <c r="D14" s="4"/>
      <c r="E14" s="4"/>
      <c r="F14" s="4"/>
      <c r="G14" s="4"/>
      <c r="H14" s="4"/>
    </row>
    <row r="15" spans="1:8" ht="15" customHeight="1" x14ac:dyDescent="0.45">
      <c r="B15" s="134" t="s">
        <v>523</v>
      </c>
      <c r="C15" s="133" t="s">
        <v>538</v>
      </c>
      <c r="D15" s="4"/>
      <c r="E15" s="4"/>
      <c r="F15" s="4"/>
      <c r="G15" s="4"/>
      <c r="H15" s="4"/>
    </row>
    <row r="16" spans="1:8" ht="15" customHeight="1" x14ac:dyDescent="0.45">
      <c r="B16" s="134" t="s">
        <v>524</v>
      </c>
      <c r="C16" s="133" t="s">
        <v>2</v>
      </c>
      <c r="D16" s="4"/>
      <c r="E16" s="4"/>
      <c r="F16" s="4"/>
      <c r="G16" s="4"/>
      <c r="H16" s="4"/>
    </row>
    <row r="17" spans="1:8" ht="15" customHeight="1" x14ac:dyDescent="0.45">
      <c r="B17" s="134" t="s">
        <v>525</v>
      </c>
      <c r="C17" s="133" t="s">
        <v>784</v>
      </c>
      <c r="D17" s="4"/>
      <c r="E17" s="4"/>
      <c r="F17" s="4"/>
      <c r="G17" s="4"/>
      <c r="H17" s="4"/>
    </row>
    <row r="18" spans="1:8" ht="15" customHeight="1" x14ac:dyDescent="0.45">
      <c r="B18" s="134" t="s">
        <v>526</v>
      </c>
      <c r="C18" s="133" t="s">
        <v>715</v>
      </c>
      <c r="D18" s="4"/>
      <c r="E18" s="4"/>
      <c r="F18" s="4"/>
      <c r="G18" s="4"/>
      <c r="H18" s="4"/>
    </row>
    <row r="19" spans="1:8" ht="15" customHeight="1" x14ac:dyDescent="0.45">
      <c r="B19" s="134" t="s">
        <v>527</v>
      </c>
      <c r="C19" s="133" t="s">
        <v>539</v>
      </c>
      <c r="D19" s="4"/>
      <c r="E19" s="4"/>
      <c r="F19" s="4"/>
      <c r="G19" s="4"/>
      <c r="H19" s="4"/>
    </row>
    <row r="20" spans="1:8" ht="15" customHeight="1" x14ac:dyDescent="0.45">
      <c r="B20" s="134" t="s">
        <v>528</v>
      </c>
      <c r="C20" s="133" t="s">
        <v>542</v>
      </c>
      <c r="D20" s="4"/>
      <c r="E20" s="4"/>
      <c r="F20" s="4"/>
      <c r="G20" s="4"/>
      <c r="H20" s="4"/>
    </row>
    <row r="21" spans="1:8" ht="15" customHeight="1" x14ac:dyDescent="0.45">
      <c r="B21" s="134" t="s">
        <v>529</v>
      </c>
      <c r="C21" s="133" t="s">
        <v>714</v>
      </c>
      <c r="D21" s="4"/>
      <c r="E21" s="4"/>
      <c r="F21" s="4"/>
      <c r="G21" s="4"/>
      <c r="H21" s="4"/>
    </row>
    <row r="22" spans="1:8" ht="15" customHeight="1" x14ac:dyDescent="0.45">
      <c r="B22" s="134" t="s">
        <v>530</v>
      </c>
      <c r="C22" s="133" t="s">
        <v>846</v>
      </c>
      <c r="D22" s="4"/>
      <c r="E22" s="4"/>
      <c r="F22" s="4"/>
      <c r="G22" s="4"/>
      <c r="H22" s="4"/>
    </row>
    <row r="23" spans="1:8" ht="15" customHeight="1" x14ac:dyDescent="0.45">
      <c r="B23" s="134" t="s">
        <v>531</v>
      </c>
      <c r="C23" s="133" t="s">
        <v>543</v>
      </c>
      <c r="D23" s="4"/>
      <c r="E23" s="4"/>
      <c r="F23" s="4"/>
      <c r="G23" s="4"/>
      <c r="H23" s="4"/>
    </row>
    <row r="24" spans="1:8" ht="15" customHeight="1" x14ac:dyDescent="0.45">
      <c r="B24" s="134" t="s">
        <v>532</v>
      </c>
      <c r="C24" s="133" t="s">
        <v>540</v>
      </c>
      <c r="D24" s="4"/>
      <c r="E24" s="4"/>
      <c r="F24" s="4"/>
      <c r="G24" s="4"/>
      <c r="H24" s="4"/>
    </row>
    <row r="25" spans="1:8" ht="15" customHeight="1" x14ac:dyDescent="0.45">
      <c r="B25" s="134" t="s">
        <v>533</v>
      </c>
      <c r="C25" s="133" t="s">
        <v>541</v>
      </c>
      <c r="D25" s="4"/>
      <c r="E25" s="4"/>
      <c r="F25" s="4"/>
      <c r="G25" s="4"/>
      <c r="H25" s="4"/>
    </row>
    <row r="26" spans="1:8" ht="15" customHeight="1" x14ac:dyDescent="0.45">
      <c r="B26" s="134" t="s">
        <v>534</v>
      </c>
      <c r="C26" s="133" t="s">
        <v>544</v>
      </c>
      <c r="D26" s="4"/>
      <c r="E26" s="4"/>
      <c r="F26" s="4"/>
      <c r="G26" s="4"/>
      <c r="H26" s="4"/>
    </row>
    <row r="27" spans="1:8" ht="15" customHeight="1" x14ac:dyDescent="0.45">
      <c r="B27" s="134" t="s">
        <v>845</v>
      </c>
      <c r="C27" s="133" t="s">
        <v>545</v>
      </c>
      <c r="D27" s="4"/>
      <c r="E27" s="4"/>
      <c r="F27" s="4"/>
      <c r="G27" s="4"/>
      <c r="H27" s="4"/>
    </row>
    <row r="28" spans="1:8" x14ac:dyDescent="0.45">
      <c r="B28" s="96"/>
      <c r="C28" s="4"/>
      <c r="D28" s="4"/>
      <c r="E28" s="4"/>
      <c r="F28" s="4"/>
      <c r="G28" s="4"/>
      <c r="H28" s="4"/>
    </row>
    <row r="29" spans="1:8" ht="18.600000000000001" x14ac:dyDescent="0.45">
      <c r="A29" s="7" t="s">
        <v>3</v>
      </c>
      <c r="D29" s="4"/>
      <c r="E29" s="4"/>
      <c r="F29" s="4"/>
      <c r="G29" s="4"/>
      <c r="H29" s="4"/>
    </row>
    <row r="30" spans="1:8" ht="15" customHeight="1" x14ac:dyDescent="0.45">
      <c r="B30" s="134" t="s">
        <v>481</v>
      </c>
      <c r="C30" s="133" t="s">
        <v>735</v>
      </c>
      <c r="D30" s="4"/>
      <c r="E30" s="4"/>
      <c r="F30" s="4"/>
      <c r="G30" s="4"/>
      <c r="H30" s="4"/>
    </row>
    <row r="31" spans="1:8" ht="15" customHeight="1" x14ac:dyDescent="0.45">
      <c r="B31" s="134" t="s">
        <v>482</v>
      </c>
      <c r="C31" s="133" t="s">
        <v>500</v>
      </c>
      <c r="D31" s="4"/>
      <c r="E31" s="4"/>
      <c r="F31" s="4"/>
      <c r="G31" s="4"/>
      <c r="H31" s="4"/>
    </row>
    <row r="32" spans="1:8" ht="15" customHeight="1" x14ac:dyDescent="0.45">
      <c r="B32" s="134" t="s">
        <v>483</v>
      </c>
      <c r="C32" s="133" t="s">
        <v>736</v>
      </c>
      <c r="D32" s="4"/>
      <c r="E32" s="4"/>
      <c r="F32" s="4"/>
      <c r="G32" s="4"/>
      <c r="H32" s="4"/>
    </row>
    <row r="33" spans="2:8" ht="15" customHeight="1" x14ac:dyDescent="0.45">
      <c r="B33" s="134" t="s">
        <v>484</v>
      </c>
      <c r="C33" s="133" t="s">
        <v>4</v>
      </c>
    </row>
    <row r="34" spans="2:8" ht="15" customHeight="1" x14ac:dyDescent="0.45">
      <c r="B34" s="134" t="s">
        <v>485</v>
      </c>
      <c r="C34" s="133" t="s">
        <v>737</v>
      </c>
    </row>
    <row r="35" spans="2:8" ht="15" customHeight="1" x14ac:dyDescent="0.45">
      <c r="B35" s="134" t="s">
        <v>486</v>
      </c>
      <c r="C35" s="133" t="s">
        <v>501</v>
      </c>
      <c r="D35" s="4"/>
      <c r="E35" s="4"/>
      <c r="F35" s="4"/>
      <c r="G35" s="4"/>
      <c r="H35" s="4"/>
    </row>
    <row r="36" spans="2:8" ht="15" customHeight="1" x14ac:dyDescent="0.45">
      <c r="B36" s="134" t="s">
        <v>487</v>
      </c>
      <c r="C36" s="227" t="s">
        <v>926</v>
      </c>
      <c r="D36" s="4"/>
      <c r="E36" s="4"/>
      <c r="F36" s="4"/>
      <c r="G36" s="4"/>
      <c r="H36" s="4"/>
    </row>
    <row r="37" spans="2:8" ht="15" customHeight="1" x14ac:dyDescent="0.45">
      <c r="B37" s="134" t="s">
        <v>488</v>
      </c>
      <c r="C37" s="133" t="s">
        <v>502</v>
      </c>
    </row>
    <row r="38" spans="2:8" ht="15" customHeight="1" x14ac:dyDescent="0.45">
      <c r="B38" s="134" t="s">
        <v>489</v>
      </c>
      <c r="C38" s="133" t="s">
        <v>927</v>
      </c>
      <c r="D38" s="4"/>
      <c r="E38" s="4"/>
      <c r="F38" s="4"/>
      <c r="G38" s="4"/>
      <c r="H38" s="4"/>
    </row>
    <row r="39" spans="2:8" ht="15" customHeight="1" x14ac:dyDescent="0.45">
      <c r="B39" s="134" t="s">
        <v>490</v>
      </c>
      <c r="C39" s="133" t="s">
        <v>503</v>
      </c>
      <c r="D39" s="4"/>
      <c r="E39" s="4"/>
      <c r="F39" s="4"/>
      <c r="G39" s="4"/>
      <c r="H39" s="4"/>
    </row>
    <row r="40" spans="2:8" ht="15" customHeight="1" x14ac:dyDescent="0.45">
      <c r="B40" s="134" t="s">
        <v>491</v>
      </c>
      <c r="C40" s="133" t="s">
        <v>761</v>
      </c>
      <c r="D40" s="4"/>
      <c r="E40" s="4"/>
      <c r="F40" s="4"/>
      <c r="G40" s="4"/>
      <c r="H40" s="4"/>
    </row>
    <row r="41" spans="2:8" ht="15" customHeight="1" x14ac:dyDescent="0.45">
      <c r="B41" s="134" t="s">
        <v>492</v>
      </c>
      <c r="C41" s="133" t="s">
        <v>511</v>
      </c>
      <c r="D41" s="4"/>
      <c r="E41" s="4"/>
      <c r="F41" s="4"/>
      <c r="G41" s="4"/>
      <c r="H41" s="4"/>
    </row>
    <row r="42" spans="2:8" ht="15" customHeight="1" x14ac:dyDescent="0.45">
      <c r="B42" s="134" t="s">
        <v>493</v>
      </c>
      <c r="C42" s="133" t="s">
        <v>510</v>
      </c>
      <c r="D42" s="4"/>
      <c r="E42" s="4"/>
      <c r="F42" s="4"/>
      <c r="G42" s="4"/>
      <c r="H42" s="4"/>
    </row>
    <row r="43" spans="2:8" ht="15" customHeight="1" x14ac:dyDescent="0.45">
      <c r="B43" s="134" t="s">
        <v>494</v>
      </c>
      <c r="C43" s="133" t="s">
        <v>504</v>
      </c>
      <c r="D43" s="4"/>
      <c r="E43" s="4"/>
      <c r="F43" s="4"/>
      <c r="G43" s="4"/>
      <c r="H43" s="4"/>
    </row>
    <row r="44" spans="2:8" ht="15" customHeight="1" x14ac:dyDescent="0.45">
      <c r="B44" s="134" t="s">
        <v>495</v>
      </c>
      <c r="C44" s="133" t="s">
        <v>505</v>
      </c>
      <c r="D44" s="4"/>
      <c r="E44" s="4"/>
      <c r="F44" s="4"/>
      <c r="G44" s="4"/>
      <c r="H44" s="4"/>
    </row>
    <row r="45" spans="2:8" ht="15" customHeight="1" x14ac:dyDescent="0.45">
      <c r="B45" s="134" t="s">
        <v>496</v>
      </c>
      <c r="C45" s="133" t="s">
        <v>506</v>
      </c>
      <c r="D45" s="4"/>
      <c r="E45" s="4"/>
      <c r="F45" s="4"/>
      <c r="G45" s="4"/>
      <c r="H45" s="4"/>
    </row>
    <row r="46" spans="2:8" ht="15" customHeight="1" x14ac:dyDescent="0.45">
      <c r="B46" s="134" t="s">
        <v>497</v>
      </c>
      <c r="C46" s="133" t="s">
        <v>507</v>
      </c>
      <c r="D46" s="4"/>
      <c r="E46" s="4"/>
      <c r="F46" s="4"/>
      <c r="G46" s="4"/>
      <c r="H46" s="4"/>
    </row>
    <row r="47" spans="2:8" ht="15" customHeight="1" x14ac:dyDescent="0.45">
      <c r="B47" s="134" t="s">
        <v>498</v>
      </c>
      <c r="C47" s="133" t="s">
        <v>508</v>
      </c>
      <c r="D47" s="4"/>
      <c r="E47" s="4"/>
      <c r="F47" s="4"/>
      <c r="G47" s="4"/>
      <c r="H47" s="4"/>
    </row>
    <row r="48" spans="2:8" ht="15" customHeight="1" x14ac:dyDescent="0.45">
      <c r="B48" s="134" t="s">
        <v>499</v>
      </c>
      <c r="C48" s="133" t="s">
        <v>509</v>
      </c>
      <c r="D48" s="4"/>
      <c r="E48" s="4"/>
      <c r="F48" s="4"/>
      <c r="G48" s="4"/>
      <c r="H48" s="4"/>
    </row>
    <row r="50" spans="1:3" ht="18.600000000000001" x14ac:dyDescent="0.45">
      <c r="A50" s="7" t="s">
        <v>5</v>
      </c>
    </row>
    <row r="51" spans="1:3" ht="15" customHeight="1" x14ac:dyDescent="0.45">
      <c r="B51" s="134" t="s">
        <v>546</v>
      </c>
      <c r="C51" s="133" t="s">
        <v>551</v>
      </c>
    </row>
    <row r="52" spans="1:3" ht="15" customHeight="1" x14ac:dyDescent="0.45">
      <c r="B52" s="134" t="s">
        <v>547</v>
      </c>
      <c r="C52" s="133" t="s">
        <v>552</v>
      </c>
    </row>
    <row r="53" spans="1:3" ht="15" customHeight="1" x14ac:dyDescent="0.45">
      <c r="B53" s="134" t="s">
        <v>548</v>
      </c>
      <c r="C53" s="133" t="s">
        <v>553</v>
      </c>
    </row>
    <row r="54" spans="1:3" ht="15" customHeight="1" x14ac:dyDescent="0.45">
      <c r="B54" s="134" t="s">
        <v>549</v>
      </c>
      <c r="C54" s="133" t="s">
        <v>554</v>
      </c>
    </row>
    <row r="55" spans="1:3" ht="15" customHeight="1" x14ac:dyDescent="0.45">
      <c r="B55" s="134" t="s">
        <v>904</v>
      </c>
      <c r="C55" s="133" t="s">
        <v>557</v>
      </c>
    </row>
    <row r="56" spans="1:3" ht="15" customHeight="1" x14ac:dyDescent="0.45">
      <c r="B56" s="134" t="s">
        <v>905</v>
      </c>
      <c r="C56" s="133" t="s">
        <v>555</v>
      </c>
    </row>
    <row r="57" spans="1:3" ht="15" customHeight="1" x14ac:dyDescent="0.45">
      <c r="B57" s="134" t="s">
        <v>550</v>
      </c>
      <c r="C57" s="133" t="s">
        <v>556</v>
      </c>
    </row>
  </sheetData>
  <phoneticPr fontId="1"/>
  <hyperlinks>
    <hyperlink ref="B4:C4" location="環境1.環境に関する認証取得状況!A1" display="環境1." xr:uid="{F1CAE421-ADF6-450D-9C2A-FB643C9C5ECF}"/>
    <hyperlink ref="B5:C5" location="'環境2.食品廃棄物の再生利用実績_x0009_'!A1" display="環境2." xr:uid="{E7D9C353-2398-4229-84C2-35AE28FC79BF}"/>
    <hyperlink ref="B6:C6" location="環境3.PRTR法等届出対象化学物質!A1" display="環境3." xr:uid="{00A34BBD-1F96-4638-AA2B-F3FF6AA6DF2F}"/>
    <hyperlink ref="B7:C7" location="環境4.容器包装の再商品化義務量!A1" display="環境4." xr:uid="{ED161745-02BB-43E7-B5D2-7DCDF51CCFFF}"/>
    <hyperlink ref="B8:C8" location="環境5.環境会計!A1" display="環境5." xr:uid="{DC53E9CA-B376-4DB6-A5D3-0BFCA2AE15EF}"/>
    <hyperlink ref="B9:C9" location="環境6.環境負荷の全体像!A1" display="環境6." xr:uid="{91ECCE73-A1B1-434D-A070-CDD62B3153BE}"/>
    <hyperlink ref="B10:C10" location="'環境7.2022 年度のCO2 排出量'!A1" display="環境7." xr:uid="{59A3B9FC-BCF5-46D2-937D-CDFC8E122EE0}"/>
    <hyperlink ref="B11:C11" location="環境8.スコープ3排出量!A1" display="環境8." xr:uid="{A6B09911-43F0-476E-96FE-6D9F77FC27A7}"/>
    <hyperlink ref="B12:C12" location="'環境9.CO2排出量（スコープ1・2）'!A1" display="環境9." xr:uid="{CD4AB4B8-BCAC-4A62-9FDA-6D5085939AD0}"/>
    <hyperlink ref="B13:C13" location="'環境10.エネルギー使用量（スコープ1・2）'!A1" display="環境10." xr:uid="{38C37251-9922-4876-8A24-74416B7733BF}"/>
    <hyperlink ref="B14:C14" location="'環境11.物流部門のCO2、NOx、燃料排出量'!A1" display="環境11." xr:uid="{416DFD88-F171-449A-938D-31C934CB4BB7}"/>
    <hyperlink ref="B15:C15" location="環境12.販売用資機材新規導入状況!A1" display="環境12." xr:uid="{C9864C18-38FE-4C16-92AB-923A83E8B992}"/>
    <hyperlink ref="B16:C16" location="環境13.特定プラスチック使用製品提供量の推移!A1" display="環境13." xr:uid="{93442D8E-36F9-4810-BDFB-C4EDF746381E}"/>
    <hyperlink ref="B18:C18" location="'環境15.生産拠点におけるWRI Aqueduct'!A1" display="環境15." xr:uid="{AAD5EDEE-52A3-49DE-86D3-DABE90D58C26}"/>
    <hyperlink ref="B19:C19" location="環境16.水リスク調査コスト!A1" display="環境16." xr:uid="{CB7788B8-70D1-4FF7-A59F-A98743E2DB40}"/>
    <hyperlink ref="B20:C20" location="環境17.水使用量!A1" display="環境17." xr:uid="{9CFFE0AD-D41A-4C9A-8778-03093CF120FC}"/>
    <hyperlink ref="B21:C21" location="'環境18. 廃棄物排出量'!A1" display="環境18." xr:uid="{D3DC09D9-BE68-4516-83D8-C3BD1600B1A8}"/>
    <hyperlink ref="B22:C22" location="環境19.種類別廃棄物排出量と再資源化率!A1" display="環境19." xr:uid="{64B62615-CFA3-4EA7-9A57-69A1ACD01AE6}"/>
    <hyperlink ref="B23:C23" location="'環境20. 生産拠点における生物多様性'!A1" display="環境20." xr:uid="{BC49C1CE-C6F1-4AF2-A48C-3F1586F5EC0B}"/>
    <hyperlink ref="B24:C24" location="環境21.海外生産拠点における水の定量データ!A1" display="環境21." xr:uid="{2EAF70FE-CE81-4C05-A508-E76EFE9F131B}"/>
    <hyperlink ref="B25:C25" location="環境22.国内生産拠点における水の定量データ!A1" display="環境22." xr:uid="{59DC69BA-0217-4496-BDB1-FF593497215F}"/>
    <hyperlink ref="B26:C26" location="'環境23.地域別サイトレポート（海外）'!A1" display="環境23." xr:uid="{EC89439C-9B10-419C-8DEF-048A45516277}"/>
    <hyperlink ref="B27:C27" location="環境24.国内サイトレポート!A1" display="環境24." xr:uid="{78E3C274-BCD9-4811-BB46-40693D9DE449}"/>
    <hyperlink ref="B30:C30" location="'社会1. 低カロリー商品乳製品売上金額比率'!A1" display="社会1." xr:uid="{5676AE9A-73C6-474F-B418-ED5187C49305}"/>
    <hyperlink ref="B31:C31" location="社会2.コミュニティ投資額!A1" display="社会2." xr:uid="{81301082-2C25-4C9E-A050-78FE2B69C1B2}"/>
    <hyperlink ref="B32:C32" location="社会3.CSR調達アンケート・スコアごとの取引先数!A1" display="社会3." xr:uid="{0181133C-D329-44C5-994E-174962C4529F}"/>
    <hyperlink ref="B33:C33" location="社会4.グリーン購入率!A1" display="社会4." xr:uid="{BD1F0579-36A7-4B61-9973-2C0D88F83577}"/>
    <hyperlink ref="B34:C34" location="社会5.原材料の地元調達比率!A1" display="社会5." xr:uid="{2BAF3E2B-0290-4301-8CCD-151E5C417DBE}"/>
    <hyperlink ref="B35:C35" location="社会6.人権啓発研修!A1" display="社会6." xr:uid="{A5FE05D6-3576-46DE-B25E-6821178329CD}"/>
    <hyperlink ref="B36:C36" location="社会7.品質に関する認証取得!A1" display="社会7." xr:uid="{8FD4DE4E-E2BD-4584-9E52-99637CEDB263}"/>
    <hyperlink ref="B37:C37" location="社会8.ご相談の件数と内訳!A1" display="社会8." xr:uid="{EC164273-EC2D-4A0A-B262-0E85F62C1D19}"/>
    <hyperlink ref="B38:C38" location="社会9.初任給と最低賃金との比較!A1" display="社会9." xr:uid="{60D2FC45-12BC-4681-A613-DC17997A6BCA}"/>
    <hyperlink ref="B39:C39" location="社会10.ヤクルト本社の人材データ!A1" display="社会10." xr:uid="{349C6EC2-8D6C-4E5B-AA5E-9A1B360BBD26}"/>
    <hyperlink ref="B40:C40" location="社会11.海外ヤクルトグループの人材データ!A1" display="社会11." xr:uid="{09DAC8C2-F79E-4620-8AF8-FE4577632E3E}"/>
    <hyperlink ref="B41:C41" location="社会12.研修受講時間・費用!A1" display="社会12." xr:uid="{0667931B-35C7-4F66-91CE-226D3F271769}"/>
    <hyperlink ref="B42:C42" location="社会13.代田イズム研修会!A1" display="社会13." xr:uid="{18ED34A4-7626-4C84-83F8-A70C4EA97951}"/>
    <hyperlink ref="B43:C43" location="社会14.女性管理職比率の推移!A1" display="社会14." xr:uid="{8CBB65F9-B118-4800-B04A-D1BEE9F9BD67}"/>
    <hyperlink ref="B44:C44" location="社会15.障がい者雇用率の推移!A1" display="社会15." xr:uid="{ED38AA62-CDA7-4F52-B39F-74D16C0AB365}"/>
    <hyperlink ref="B45:C45" location="社会16.定年退職時における継続雇用率!A1" display="社会16." xr:uid="{B25AEBDF-6199-457D-B10B-020E549E4242}"/>
    <hyperlink ref="B46:C46" location="社会17.年次有給休暇の取得率と月間平均残業時間!A1" display="社会17." xr:uid="{DDBC6F94-647D-4098-A4D2-025AC7CEC996}"/>
    <hyperlink ref="B47:C47" location="'社会18. 育児休業取得率の推移'!A1" display="社会18." xr:uid="{A835ED5E-657D-4FCF-BDFD-8D693B6C90DD}"/>
    <hyperlink ref="B48:C48" location="'社会19. 労働災害度数率・強度率'!A1" display="社会19." xr:uid="{99CF7592-28CB-4929-BD2B-A91A6499F236}"/>
    <hyperlink ref="B51:C51" location="ガバナンス1.組織形態!A1" display="ガバナンス1." xr:uid="{90D08191-7314-41B0-989F-10C37F0EEADD}"/>
    <hyperlink ref="B52:C52" location="ガバナンス2.各組織体の開催状況!A1" display="ガバナンス2." xr:uid="{7E6B5B44-649B-4C5D-BC1D-DEC22A77868E}"/>
    <hyperlink ref="B53:C53" location="ガバナンス3.監査役会における報告内訳!A1" display="ガバナンス3." xr:uid="{1C24FBB9-CF2B-49CA-A06D-D6C0149C071C}"/>
    <hyperlink ref="B54:C54" location="ガバナンス4.役員報酬!A1" display="ガバナンス4." xr:uid="{B6770665-B2C0-49D8-8939-3F6790F1F4F0}"/>
    <hyperlink ref="B56:C56" location="ガバナンス6.内部通報制度利用実績!A1" display="ガバナンス6." xr:uid="{11B34847-4790-4D1D-814E-072045BC5030}"/>
    <hyperlink ref="B55:C55" location="ガバナンス5.安否確認システムの訓練参加率!A1" display="ガバナンス5." xr:uid="{F9555E54-9DAD-43C3-A2A8-B6EB4DD429E9}"/>
    <hyperlink ref="B57:C57" location="ガバナンス7.各種研修!A1" display="ガバナンス7." xr:uid="{90468DEF-AFA3-43E9-B6A5-D657B6C6A1A4}"/>
    <hyperlink ref="B17:B27" location="環境13.特定プラスチック使用製品提供量の推移!A1" display="環境13." xr:uid="{D8059E82-3A4D-4FCF-869C-50C64CA79BDB}"/>
    <hyperlink ref="C17" location="環境14.プラスチック使用製品産業廃棄物等の排出量!A1" display="プラスチック使用製品産業廃棄物等の排出量" xr:uid="{CD05A304-2086-4AF1-81E9-0E257CD61729}"/>
    <hyperlink ref="B17" location="環境14.プラスチック使用製品産業廃棄物等の排出量!A1" display="環境14." xr:uid="{E9B1220B-6D30-4F62-A61A-63CFB9CCDF1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
  <sheetViews>
    <sheetView workbookViewId="0">
      <selection activeCell="F1" sqref="F1"/>
    </sheetView>
  </sheetViews>
  <sheetFormatPr defaultColWidth="9" defaultRowHeight="15" x14ac:dyDescent="0.45"/>
  <cols>
    <col min="1" max="1" width="38.8984375" style="5" customWidth="1"/>
    <col min="2" max="2" width="15.3984375" style="5" customWidth="1"/>
    <col min="3" max="4" width="12.59765625" style="5" customWidth="1"/>
    <col min="5" max="6" width="12.5" style="5" customWidth="1"/>
    <col min="7" max="16384" width="9" style="5"/>
  </cols>
  <sheetData>
    <row r="1" spans="1:6" ht="18" x14ac:dyDescent="0.45">
      <c r="F1" s="116" t="s">
        <v>10</v>
      </c>
    </row>
    <row r="2" spans="1:6" ht="18.600000000000001" x14ac:dyDescent="0.45">
      <c r="A2" s="7" t="s">
        <v>11</v>
      </c>
    </row>
    <row r="5" spans="1:6" x14ac:dyDescent="0.45">
      <c r="A5" s="278" t="s">
        <v>746</v>
      </c>
      <c r="B5" s="278"/>
      <c r="C5" s="278"/>
      <c r="D5" s="278"/>
      <c r="E5" s="278"/>
    </row>
    <row r="6" spans="1:6" x14ac:dyDescent="0.45">
      <c r="A6" s="10" t="s">
        <v>115</v>
      </c>
      <c r="B6" s="10" t="s">
        <v>118</v>
      </c>
      <c r="C6" s="41">
        <v>2019</v>
      </c>
      <c r="D6" s="41">
        <v>2020</v>
      </c>
      <c r="E6" s="41">
        <v>2021</v>
      </c>
      <c r="F6" s="41">
        <v>2022</v>
      </c>
    </row>
    <row r="7" spans="1:6" ht="16.2" x14ac:dyDescent="0.45">
      <c r="A7" s="13" t="s">
        <v>732</v>
      </c>
      <c r="B7" s="23">
        <v>19936</v>
      </c>
      <c r="C7" s="23">
        <v>20208</v>
      </c>
      <c r="D7" s="23">
        <v>20435.3</v>
      </c>
      <c r="E7" s="23">
        <v>20817</v>
      </c>
      <c r="F7" s="23">
        <v>22012</v>
      </c>
    </row>
    <row r="8" spans="1:6" ht="16.2" x14ac:dyDescent="0.45">
      <c r="A8" s="13" t="s">
        <v>117</v>
      </c>
      <c r="B8" s="23">
        <v>38781</v>
      </c>
      <c r="C8" s="23">
        <v>35916</v>
      </c>
      <c r="D8" s="23">
        <v>34751.800000000003</v>
      </c>
      <c r="E8" s="23">
        <v>33995.899999999994</v>
      </c>
      <c r="F8" s="23">
        <v>58</v>
      </c>
    </row>
    <row r="9" spans="1:6" x14ac:dyDescent="0.45">
      <c r="A9" s="47" t="s">
        <v>729</v>
      </c>
      <c r="B9" s="48">
        <v>0.20300000000000001</v>
      </c>
      <c r="C9" s="48">
        <v>0.19800000000000001</v>
      </c>
      <c r="D9" s="48">
        <v>0.189</v>
      </c>
      <c r="E9" s="48">
        <v>0.182</v>
      </c>
      <c r="F9" s="48">
        <v>6.3E-2</v>
      </c>
    </row>
    <row r="10" spans="1:6" x14ac:dyDescent="0.45">
      <c r="A10" s="5" t="s">
        <v>119</v>
      </c>
    </row>
    <row r="11" spans="1:6" x14ac:dyDescent="0.45">
      <c r="A11" s="5" t="s">
        <v>120</v>
      </c>
    </row>
    <row r="13" spans="1:6" x14ac:dyDescent="0.45">
      <c r="B13" s="71"/>
      <c r="E13" s="71"/>
    </row>
    <row r="14" spans="1:6" x14ac:dyDescent="0.45">
      <c r="E14" s="130"/>
    </row>
    <row r="15" spans="1:6" x14ac:dyDescent="0.45">
      <c r="E15" s="131"/>
    </row>
  </sheetData>
  <mergeCells count="1">
    <mergeCell ref="A5:E5"/>
  </mergeCells>
  <phoneticPr fontId="1"/>
  <hyperlinks>
    <hyperlink ref="F1" location="目次!A1" display="目次に戻る" xr:uid="{00000000-0004-0000-08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
  <sheetViews>
    <sheetView workbookViewId="0">
      <selection activeCell="F1" sqref="F1"/>
    </sheetView>
  </sheetViews>
  <sheetFormatPr defaultColWidth="9" defaultRowHeight="15" x14ac:dyDescent="0.45"/>
  <cols>
    <col min="1" max="1" width="35.8984375" style="5" customWidth="1"/>
    <col min="2" max="6" width="12.5" style="5" customWidth="1"/>
    <col min="7" max="16384" width="9" style="5"/>
  </cols>
  <sheetData>
    <row r="1" spans="1:6" ht="18" x14ac:dyDescent="0.45">
      <c r="D1" s="6"/>
      <c r="F1" s="116" t="s">
        <v>10</v>
      </c>
    </row>
    <row r="2" spans="1:6" ht="18.600000000000001" x14ac:dyDescent="0.45">
      <c r="A2" s="7" t="s">
        <v>11</v>
      </c>
    </row>
    <row r="3" spans="1:6" ht="18.600000000000001" x14ac:dyDescent="0.45">
      <c r="A3" s="7"/>
    </row>
    <row r="4" spans="1:6" ht="15" customHeight="1" x14ac:dyDescent="0.45">
      <c r="A4" s="278" t="s">
        <v>747</v>
      </c>
      <c r="B4" s="278"/>
      <c r="C4" s="278"/>
      <c r="D4" s="278"/>
      <c r="E4" s="278"/>
    </row>
    <row r="5" spans="1:6" x14ac:dyDescent="0.45">
      <c r="A5" s="10" t="s">
        <v>115</v>
      </c>
      <c r="B5" s="41">
        <v>2018</v>
      </c>
      <c r="C5" s="41">
        <v>2019</v>
      </c>
      <c r="D5" s="41">
        <v>2020</v>
      </c>
      <c r="E5" s="41">
        <v>2021</v>
      </c>
      <c r="F5" s="41">
        <v>2022</v>
      </c>
    </row>
    <row r="6" spans="1:6" x14ac:dyDescent="0.45">
      <c r="A6" s="13" t="s">
        <v>121</v>
      </c>
      <c r="B6" s="14">
        <v>9850</v>
      </c>
      <c r="C6" s="14">
        <v>9987</v>
      </c>
      <c r="D6" s="14">
        <v>10096.700000000001</v>
      </c>
      <c r="E6" s="14">
        <v>10255.383900000001</v>
      </c>
      <c r="F6" s="14">
        <v>10853</v>
      </c>
    </row>
    <row r="7" spans="1:6" x14ac:dyDescent="0.45">
      <c r="A7" s="13" t="s">
        <v>122</v>
      </c>
      <c r="B7" s="14">
        <v>19602</v>
      </c>
      <c r="C7" s="14">
        <v>19456</v>
      </c>
      <c r="D7" s="14">
        <v>19281.7</v>
      </c>
      <c r="E7" s="14">
        <v>19246.994205097999</v>
      </c>
      <c r="F7" s="14">
        <v>20382</v>
      </c>
    </row>
    <row r="8" spans="1:6" x14ac:dyDescent="0.45">
      <c r="A8" s="47" t="s">
        <v>124</v>
      </c>
      <c r="B8" s="142">
        <v>0.10100000000000001</v>
      </c>
      <c r="C8" s="142">
        <v>0.104</v>
      </c>
      <c r="D8" s="142">
        <v>0.1</v>
      </c>
      <c r="E8" s="142">
        <v>9.8000000000000004E-2</v>
      </c>
      <c r="F8" s="142">
        <v>0.09</v>
      </c>
    </row>
    <row r="9" spans="1:6" x14ac:dyDescent="0.45">
      <c r="A9" s="139" t="s">
        <v>123</v>
      </c>
      <c r="B9" s="139"/>
      <c r="C9" s="139"/>
      <c r="D9" s="139"/>
    </row>
  </sheetData>
  <mergeCells count="1">
    <mergeCell ref="A4:E4"/>
  </mergeCells>
  <phoneticPr fontId="1"/>
  <hyperlinks>
    <hyperlink ref="F1" location="目次!A1" display="目次に戻る" xr:uid="{00000000-0004-0000-09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1"/>
  <sheetViews>
    <sheetView workbookViewId="0">
      <selection activeCell="C28" sqref="C28"/>
    </sheetView>
  </sheetViews>
  <sheetFormatPr defaultColWidth="9" defaultRowHeight="15" x14ac:dyDescent="0.45"/>
  <cols>
    <col min="1" max="1" width="44.09765625" style="5" customWidth="1"/>
    <col min="2" max="3" width="12.09765625" style="5" customWidth="1"/>
    <col min="4" max="4" width="12" style="5" customWidth="1"/>
    <col min="5" max="7" width="12.09765625" style="5" customWidth="1"/>
    <col min="8" max="16384" width="9" style="5"/>
  </cols>
  <sheetData>
    <row r="1" spans="1:6" ht="18" x14ac:dyDescent="0.45">
      <c r="F1" s="116" t="s">
        <v>10</v>
      </c>
    </row>
    <row r="2" spans="1:6" ht="18.600000000000001" x14ac:dyDescent="0.45">
      <c r="A2" s="7" t="s">
        <v>11</v>
      </c>
    </row>
    <row r="3" spans="1:6" ht="18.600000000000001" x14ac:dyDescent="0.45">
      <c r="A3" s="7"/>
    </row>
    <row r="4" spans="1:6" ht="15.75" customHeight="1" x14ac:dyDescent="0.45">
      <c r="A4" s="282" t="s">
        <v>182</v>
      </c>
      <c r="B4" s="304"/>
      <c r="C4" s="304"/>
      <c r="D4" s="304"/>
      <c r="E4" s="304"/>
      <c r="F4" s="304"/>
    </row>
    <row r="5" spans="1:6" ht="18" x14ac:dyDescent="0.45">
      <c r="A5" s="293" t="s">
        <v>748</v>
      </c>
      <c r="B5" s="305"/>
      <c r="C5" s="305"/>
      <c r="D5" s="305"/>
      <c r="E5" s="305"/>
      <c r="F5" s="305"/>
    </row>
    <row r="6" spans="1:6" x14ac:dyDescent="0.45">
      <c r="A6" s="10" t="s">
        <v>115</v>
      </c>
      <c r="B6" s="10">
        <v>2018</v>
      </c>
      <c r="C6" s="41">
        <v>2019</v>
      </c>
      <c r="D6" s="41">
        <v>2020</v>
      </c>
      <c r="E6" s="41">
        <v>2021</v>
      </c>
      <c r="F6" s="41">
        <v>2022</v>
      </c>
    </row>
    <row r="7" spans="1:6" ht="24.75" customHeight="1" x14ac:dyDescent="0.45">
      <c r="A7" s="55" t="s">
        <v>171</v>
      </c>
      <c r="B7" s="56">
        <v>5004</v>
      </c>
      <c r="C7" s="56">
        <v>5033</v>
      </c>
      <c r="D7" s="56">
        <v>4843</v>
      </c>
      <c r="E7" s="56">
        <v>4861</v>
      </c>
      <c r="F7" s="56">
        <v>4490</v>
      </c>
    </row>
    <row r="8" spans="1:6" ht="24.75" customHeight="1" x14ac:dyDescent="0.45">
      <c r="A8" s="55" t="s">
        <v>172</v>
      </c>
      <c r="B8" s="56">
        <v>12285</v>
      </c>
      <c r="C8" s="56">
        <v>12390</v>
      </c>
      <c r="D8" s="56">
        <v>12888</v>
      </c>
      <c r="E8" s="56">
        <v>13582</v>
      </c>
      <c r="F8" s="56">
        <v>15137</v>
      </c>
    </row>
    <row r="9" spans="1:6" ht="24.75" customHeight="1" x14ac:dyDescent="0.45">
      <c r="A9" s="55" t="s">
        <v>162</v>
      </c>
      <c r="B9" s="56">
        <v>322.7</v>
      </c>
      <c r="C9" s="56">
        <v>319.8</v>
      </c>
      <c r="D9" s="56">
        <v>324</v>
      </c>
      <c r="E9" s="56">
        <v>320</v>
      </c>
      <c r="F9" s="56">
        <v>321</v>
      </c>
    </row>
    <row r="10" spans="1:6" ht="18" x14ac:dyDescent="0.45">
      <c r="A10"/>
      <c r="B10"/>
      <c r="C10"/>
      <c r="D10"/>
      <c r="E10"/>
      <c r="F10"/>
    </row>
    <row r="11" spans="1:6" hidden="1" x14ac:dyDescent="0.45">
      <c r="A11" s="10" t="s">
        <v>115</v>
      </c>
      <c r="B11" s="10">
        <v>2017</v>
      </c>
      <c r="C11" s="10">
        <v>2018</v>
      </c>
      <c r="D11" s="41">
        <v>2019</v>
      </c>
      <c r="E11" s="41">
        <v>2020</v>
      </c>
      <c r="F11" s="41">
        <v>2021</v>
      </c>
    </row>
    <row r="12" spans="1:6" ht="16.2" hidden="1" x14ac:dyDescent="0.45">
      <c r="A12" s="13" t="s">
        <v>163</v>
      </c>
      <c r="B12" s="23">
        <v>5673</v>
      </c>
      <c r="C12" s="23">
        <v>5004</v>
      </c>
      <c r="D12" s="23">
        <v>5033</v>
      </c>
      <c r="E12" s="23">
        <v>4843</v>
      </c>
      <c r="F12" s="45">
        <v>4861</v>
      </c>
    </row>
    <row r="13" spans="1:6" ht="16.2" hidden="1" x14ac:dyDescent="0.45">
      <c r="A13" s="13" t="s">
        <v>164</v>
      </c>
      <c r="B13" s="23">
        <v>10339</v>
      </c>
      <c r="C13" s="23">
        <v>10485</v>
      </c>
      <c r="D13" s="23">
        <v>10487</v>
      </c>
      <c r="E13" s="23">
        <v>10902</v>
      </c>
      <c r="F13" s="45">
        <v>11593</v>
      </c>
    </row>
    <row r="14" spans="1:6" hidden="1" x14ac:dyDescent="0.45">
      <c r="A14" s="31" t="s">
        <v>165</v>
      </c>
      <c r="B14" s="53">
        <v>1997.9</v>
      </c>
      <c r="C14" s="53">
        <v>1800.3</v>
      </c>
      <c r="D14" s="53">
        <v>1902.8</v>
      </c>
      <c r="E14" s="53">
        <v>1986.1</v>
      </c>
      <c r="F14" s="54">
        <v>1986.1</v>
      </c>
    </row>
    <row r="15" spans="1:6" hidden="1" x14ac:dyDescent="0.45">
      <c r="A15" s="31" t="s">
        <v>162</v>
      </c>
      <c r="B15" s="53">
        <v>330</v>
      </c>
      <c r="C15" s="53">
        <v>322.7</v>
      </c>
      <c r="D15" s="53">
        <v>319.8</v>
      </c>
      <c r="E15" s="53">
        <v>324</v>
      </c>
      <c r="F15" s="54">
        <v>320</v>
      </c>
    </row>
    <row r="16" spans="1:6" hidden="1" x14ac:dyDescent="0.45"/>
    <row r="17" spans="1:6" ht="18" x14ac:dyDescent="0.45">
      <c r="A17" s="278" t="s">
        <v>955</v>
      </c>
      <c r="B17" s="306"/>
      <c r="C17" s="306"/>
      <c r="D17" s="33"/>
      <c r="E17" s="33"/>
      <c r="F17" s="33"/>
    </row>
    <row r="18" spans="1:6" ht="31.2" x14ac:dyDescent="0.45">
      <c r="A18" s="10"/>
      <c r="B18" s="10" t="s">
        <v>166</v>
      </c>
      <c r="C18" s="10" t="s">
        <v>167</v>
      </c>
    </row>
    <row r="19" spans="1:6" x14ac:dyDescent="0.45">
      <c r="A19" s="13" t="s">
        <v>168</v>
      </c>
      <c r="B19" s="143">
        <v>1761</v>
      </c>
      <c r="C19" s="144">
        <v>0.5</v>
      </c>
    </row>
    <row r="20" spans="1:6" x14ac:dyDescent="0.45">
      <c r="A20" s="13" t="s">
        <v>169</v>
      </c>
      <c r="B20" s="143">
        <v>4822</v>
      </c>
      <c r="C20" s="144">
        <v>1.4</v>
      </c>
    </row>
    <row r="21" spans="1:6" x14ac:dyDescent="0.45">
      <c r="A21" s="13" t="s">
        <v>170</v>
      </c>
      <c r="B21" s="143">
        <v>6583</v>
      </c>
      <c r="C21" s="144">
        <v>1.9</v>
      </c>
    </row>
  </sheetData>
  <mergeCells count="3">
    <mergeCell ref="A4:F4"/>
    <mergeCell ref="A5:F5"/>
    <mergeCell ref="A17:C17"/>
  </mergeCells>
  <phoneticPr fontId="1"/>
  <hyperlinks>
    <hyperlink ref="F1" location="目次!A1" display="目次に戻る" xr:uid="{AF97EC84-B5C6-4809-85C7-CEC49546D1E0}"/>
  </hyperlink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2"/>
  <sheetViews>
    <sheetView workbookViewId="0">
      <selection activeCell="F1" sqref="F1"/>
    </sheetView>
  </sheetViews>
  <sheetFormatPr defaultColWidth="9" defaultRowHeight="15" x14ac:dyDescent="0.45"/>
  <cols>
    <col min="1" max="1" width="37.09765625" style="5" customWidth="1"/>
    <col min="2" max="6" width="12.59765625" style="5" customWidth="1"/>
    <col min="7" max="16384" width="9" style="5"/>
  </cols>
  <sheetData>
    <row r="1" spans="1:6" ht="18" x14ac:dyDescent="0.45">
      <c r="D1" s="6"/>
      <c r="F1" s="116" t="s">
        <v>10</v>
      </c>
    </row>
    <row r="2" spans="1:6" ht="18.600000000000001" x14ac:dyDescent="0.45">
      <c r="A2" s="7" t="s">
        <v>11</v>
      </c>
    </row>
    <row r="3" spans="1:6" ht="18.600000000000001" x14ac:dyDescent="0.45">
      <c r="A3" s="7"/>
    </row>
    <row r="4" spans="1:6" x14ac:dyDescent="0.45">
      <c r="A4" s="33" t="s">
        <v>181</v>
      </c>
      <c r="B4" s="31"/>
    </row>
    <row r="5" spans="1:6" x14ac:dyDescent="0.45">
      <c r="A5" s="41" t="s">
        <v>173</v>
      </c>
      <c r="B5" s="10">
        <v>2018</v>
      </c>
      <c r="C5" s="10">
        <v>2019</v>
      </c>
      <c r="D5" s="10">
        <v>2020</v>
      </c>
      <c r="E5" s="10">
        <v>2021</v>
      </c>
      <c r="F5" s="10">
        <v>2022</v>
      </c>
    </row>
    <row r="6" spans="1:6" x14ac:dyDescent="0.45">
      <c r="A6" s="13" t="s">
        <v>174</v>
      </c>
      <c r="B6" s="23">
        <v>96</v>
      </c>
      <c r="C6" s="23">
        <v>79</v>
      </c>
      <c r="D6" s="23">
        <v>72</v>
      </c>
      <c r="E6" s="23">
        <v>72</v>
      </c>
      <c r="F6" s="23">
        <v>50</v>
      </c>
    </row>
    <row r="7" spans="1:6" x14ac:dyDescent="0.45">
      <c r="A7" s="13" t="s">
        <v>175</v>
      </c>
      <c r="B7" s="23">
        <v>4</v>
      </c>
      <c r="C7" s="23">
        <v>3</v>
      </c>
      <c r="D7" s="23">
        <v>2</v>
      </c>
      <c r="E7" s="23">
        <v>2</v>
      </c>
      <c r="F7" s="23">
        <v>4</v>
      </c>
    </row>
    <row r="8" spans="1:6" x14ac:dyDescent="0.45">
      <c r="A8" s="13" t="s">
        <v>176</v>
      </c>
      <c r="B8" s="23">
        <v>329</v>
      </c>
      <c r="C8" s="23">
        <v>303</v>
      </c>
      <c r="D8" s="23">
        <v>311</v>
      </c>
      <c r="E8" s="23">
        <v>456</v>
      </c>
      <c r="F8" s="23">
        <v>210</v>
      </c>
    </row>
    <row r="9" spans="1:6" x14ac:dyDescent="0.45">
      <c r="A9" s="15" t="s">
        <v>177</v>
      </c>
      <c r="B9" s="42">
        <v>825</v>
      </c>
      <c r="C9" s="42">
        <v>962</v>
      </c>
      <c r="D9" s="42">
        <v>846</v>
      </c>
      <c r="E9" s="42">
        <v>954</v>
      </c>
      <c r="F9" s="42">
        <v>577</v>
      </c>
    </row>
    <row r="10" spans="1:6" x14ac:dyDescent="0.45">
      <c r="A10" s="16" t="s">
        <v>178</v>
      </c>
      <c r="B10" s="23">
        <v>96</v>
      </c>
      <c r="C10" s="23">
        <v>89</v>
      </c>
      <c r="D10" s="23">
        <v>34</v>
      </c>
      <c r="E10" s="23">
        <v>52</v>
      </c>
      <c r="F10" s="23">
        <v>17</v>
      </c>
    </row>
    <row r="11" spans="1:6" ht="16.2" x14ac:dyDescent="0.45">
      <c r="A11" s="16" t="s">
        <v>179</v>
      </c>
      <c r="B11" s="23">
        <v>142</v>
      </c>
      <c r="C11" s="23">
        <v>47</v>
      </c>
      <c r="D11" s="23">
        <v>87</v>
      </c>
      <c r="E11" s="23">
        <v>151</v>
      </c>
      <c r="F11" s="23">
        <v>414</v>
      </c>
    </row>
    <row r="12" spans="1:6" x14ac:dyDescent="0.45">
      <c r="A12" s="46" t="s">
        <v>916</v>
      </c>
    </row>
  </sheetData>
  <phoneticPr fontId="1"/>
  <hyperlinks>
    <hyperlink ref="F1" location="目次!A1" display="目次に戻る"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2"/>
  <sheetViews>
    <sheetView workbookViewId="0">
      <selection activeCell="F1" sqref="F1"/>
    </sheetView>
  </sheetViews>
  <sheetFormatPr defaultColWidth="9" defaultRowHeight="15" x14ac:dyDescent="0.45"/>
  <cols>
    <col min="1" max="1" width="37.09765625" style="5" customWidth="1"/>
    <col min="2" max="6" width="12.59765625" style="5" customWidth="1"/>
    <col min="7" max="16384" width="9" style="5"/>
  </cols>
  <sheetData>
    <row r="1" spans="1:6" ht="18" x14ac:dyDescent="0.45">
      <c r="D1" s="6"/>
      <c r="F1" s="116" t="s">
        <v>10</v>
      </c>
    </row>
    <row r="2" spans="1:6" ht="18.600000000000001" x14ac:dyDescent="0.45">
      <c r="A2" s="7" t="s">
        <v>11</v>
      </c>
      <c r="B2" s="125"/>
      <c r="C2" s="125"/>
      <c r="D2" s="125"/>
    </row>
    <row r="3" spans="1:6" ht="18.600000000000001" x14ac:dyDescent="0.45">
      <c r="A3" s="7"/>
    </row>
    <row r="4" spans="1:6" x14ac:dyDescent="0.45">
      <c r="A4" s="33" t="s">
        <v>180</v>
      </c>
      <c r="B4" s="31"/>
    </row>
    <row r="5" spans="1:6" x14ac:dyDescent="0.45">
      <c r="A5" s="41" t="s">
        <v>418</v>
      </c>
      <c r="B5" s="126">
        <v>2019</v>
      </c>
      <c r="C5" s="126">
        <v>2020</v>
      </c>
      <c r="D5" s="126">
        <v>2021</v>
      </c>
      <c r="E5" s="126">
        <v>2022</v>
      </c>
      <c r="F5" s="126">
        <v>2023</v>
      </c>
    </row>
    <row r="6" spans="1:6" x14ac:dyDescent="0.45">
      <c r="A6" s="263" t="s">
        <v>767</v>
      </c>
      <c r="B6" s="264">
        <v>80.099999999999994</v>
      </c>
      <c r="C6" s="264">
        <v>60.5</v>
      </c>
      <c r="D6" s="264">
        <v>52.8</v>
      </c>
      <c r="E6" s="264">
        <v>21.8</v>
      </c>
      <c r="F6" s="264">
        <v>20</v>
      </c>
    </row>
    <row r="7" spans="1:6" x14ac:dyDescent="0.45">
      <c r="A7" s="265" t="s">
        <v>768</v>
      </c>
      <c r="B7" s="266" t="s">
        <v>306</v>
      </c>
      <c r="C7" s="266" t="s">
        <v>306</v>
      </c>
      <c r="D7" s="264">
        <v>52.7</v>
      </c>
      <c r="E7" s="264">
        <v>21</v>
      </c>
      <c r="F7" s="264">
        <v>19.2</v>
      </c>
    </row>
    <row r="8" spans="1:6" x14ac:dyDescent="0.45">
      <c r="A8" s="263" t="s">
        <v>770</v>
      </c>
      <c r="B8" s="264">
        <v>89.7</v>
      </c>
      <c r="C8" s="264">
        <v>75.5</v>
      </c>
      <c r="D8" s="264">
        <v>87.272727272727266</v>
      </c>
      <c r="E8" s="264">
        <v>41.287878787878789</v>
      </c>
      <c r="F8" s="264">
        <v>91.7</v>
      </c>
    </row>
    <row r="9" spans="1:6" x14ac:dyDescent="0.45">
      <c r="A9" s="265" t="s">
        <v>768</v>
      </c>
      <c r="B9" s="266" t="s">
        <v>306</v>
      </c>
      <c r="C9" s="266" t="s">
        <v>306</v>
      </c>
      <c r="D9" s="264">
        <v>87.107438016528931</v>
      </c>
      <c r="E9" s="264">
        <v>39.848197343453506</v>
      </c>
      <c r="F9" s="264">
        <v>91.4</v>
      </c>
    </row>
    <row r="10" spans="1:6" x14ac:dyDescent="0.45">
      <c r="A10" s="263" t="s">
        <v>771</v>
      </c>
      <c r="B10" s="264">
        <v>9.1999999999999993</v>
      </c>
      <c r="C10" s="264">
        <v>19.600000000000001</v>
      </c>
      <c r="D10" s="264">
        <v>7.7000000000000028</v>
      </c>
      <c r="E10" s="264">
        <v>30.999999999999996</v>
      </c>
      <c r="F10" s="264">
        <v>1.8</v>
      </c>
    </row>
    <row r="11" spans="1:6" x14ac:dyDescent="0.45">
      <c r="A11" s="265" t="s">
        <v>768</v>
      </c>
      <c r="B11" s="266" t="s">
        <v>306</v>
      </c>
      <c r="C11" s="266" t="s">
        <v>306</v>
      </c>
      <c r="D11" s="264">
        <v>7.7999999999999972</v>
      </c>
      <c r="E11" s="264">
        <v>31.700000000000003</v>
      </c>
      <c r="F11" s="264">
        <v>1.8</v>
      </c>
    </row>
    <row r="12" spans="1:6" x14ac:dyDescent="0.45">
      <c r="A12" s="46" t="s">
        <v>772</v>
      </c>
    </row>
  </sheetData>
  <phoneticPr fontId="1"/>
  <hyperlinks>
    <hyperlink ref="F1" location="目次!A1" display="目次に戻る"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80E5D-4E25-46B6-AAE1-B71D58474F13}">
  <dimension ref="A1:D12"/>
  <sheetViews>
    <sheetView workbookViewId="0">
      <selection activeCell="D1" sqref="D1"/>
    </sheetView>
  </sheetViews>
  <sheetFormatPr defaultRowHeight="18" x14ac:dyDescent="0.45"/>
  <cols>
    <col min="1" max="1" width="8.8984375" bestFit="1" customWidth="1"/>
    <col min="2" max="2" width="42.09765625" bestFit="1" customWidth="1"/>
    <col min="3" max="3" width="9.59765625" bestFit="1" customWidth="1"/>
    <col min="4" max="4" width="10.3984375" bestFit="1" customWidth="1"/>
  </cols>
  <sheetData>
    <row r="1" spans="1:4" x14ac:dyDescent="0.45">
      <c r="A1" s="5"/>
      <c r="B1" s="5"/>
      <c r="C1" s="5"/>
      <c r="D1" s="116" t="s">
        <v>10</v>
      </c>
    </row>
    <row r="2" spans="1:4" ht="18.600000000000001" x14ac:dyDescent="0.45">
      <c r="A2" s="7" t="s">
        <v>11</v>
      </c>
      <c r="B2" s="125"/>
      <c r="C2" s="125"/>
      <c r="D2" s="125"/>
    </row>
    <row r="3" spans="1:4" ht="18.600000000000001" x14ac:dyDescent="0.45">
      <c r="A3" s="7"/>
      <c r="B3" s="5"/>
      <c r="C3" s="5"/>
      <c r="D3" s="5"/>
    </row>
    <row r="4" spans="1:4" ht="21.9" customHeight="1" x14ac:dyDescent="0.45">
      <c r="A4" s="278" t="s">
        <v>779</v>
      </c>
      <c r="B4" s="278"/>
      <c r="C4" s="278"/>
      <c r="D4" s="278"/>
    </row>
    <row r="5" spans="1:4" ht="30" customHeight="1" x14ac:dyDescent="0.45">
      <c r="A5" s="310" t="s">
        <v>418</v>
      </c>
      <c r="B5" s="308" t="s">
        <v>780</v>
      </c>
      <c r="C5" s="308" t="s">
        <v>781</v>
      </c>
      <c r="D5" s="126" t="s">
        <v>782</v>
      </c>
    </row>
    <row r="6" spans="1:4" x14ac:dyDescent="0.45">
      <c r="A6" s="311"/>
      <c r="B6" s="309"/>
      <c r="C6" s="309"/>
      <c r="D6" s="126" t="s">
        <v>783</v>
      </c>
    </row>
    <row r="7" spans="1:4" x14ac:dyDescent="0.45">
      <c r="A7" s="307" t="s">
        <v>773</v>
      </c>
      <c r="B7" s="267">
        <v>8660</v>
      </c>
      <c r="C7" s="22" t="s">
        <v>774</v>
      </c>
      <c r="D7" s="22" t="s">
        <v>774</v>
      </c>
    </row>
    <row r="8" spans="1:4" x14ac:dyDescent="0.45">
      <c r="A8" s="307"/>
      <c r="B8" s="42" t="s">
        <v>775</v>
      </c>
      <c r="C8" s="22" t="s">
        <v>774</v>
      </c>
      <c r="D8" s="68">
        <v>3.6999999999999998E-2</v>
      </c>
    </row>
    <row r="9" spans="1:4" x14ac:dyDescent="0.45">
      <c r="A9" s="307" t="s">
        <v>776</v>
      </c>
      <c r="B9" s="23">
        <v>8304</v>
      </c>
      <c r="C9" s="22">
        <f>B9/B7*100</f>
        <v>95.889145496535804</v>
      </c>
      <c r="D9" s="22" t="s">
        <v>777</v>
      </c>
    </row>
    <row r="10" spans="1:4" x14ac:dyDescent="0.45">
      <c r="A10" s="307"/>
      <c r="B10" s="42" t="s">
        <v>778</v>
      </c>
      <c r="C10" s="22">
        <f>533/322*100</f>
        <v>165.52795031055899</v>
      </c>
      <c r="D10" s="68">
        <v>6.4000000000000001E-2</v>
      </c>
    </row>
    <row r="11" spans="1:4" x14ac:dyDescent="0.45">
      <c r="A11" s="5" t="s">
        <v>917</v>
      </c>
      <c r="B11" s="5"/>
      <c r="C11" s="5"/>
      <c r="D11" s="5"/>
    </row>
    <row r="12" spans="1:4" x14ac:dyDescent="0.45">
      <c r="A12" s="5" t="s">
        <v>918</v>
      </c>
      <c r="B12" s="5"/>
      <c r="C12" s="5"/>
      <c r="D12" s="5"/>
    </row>
  </sheetData>
  <mergeCells count="6">
    <mergeCell ref="A4:D4"/>
    <mergeCell ref="A7:A8"/>
    <mergeCell ref="A9:A10"/>
    <mergeCell ref="C5:C6"/>
    <mergeCell ref="B5:B6"/>
    <mergeCell ref="A5:A6"/>
  </mergeCells>
  <phoneticPr fontId="1"/>
  <hyperlinks>
    <hyperlink ref="D1" location="目次!A1" display="目次に戻る" xr:uid="{174083D2-54BF-4751-93ED-47AFA03589E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3"/>
  <sheetViews>
    <sheetView workbookViewId="0">
      <selection activeCell="C1" sqref="C1"/>
    </sheetView>
  </sheetViews>
  <sheetFormatPr defaultColWidth="9" defaultRowHeight="15" x14ac:dyDescent="0.45"/>
  <cols>
    <col min="1" max="1" width="34.59765625" style="5" customWidth="1"/>
    <col min="2" max="3" width="14.09765625" style="5" customWidth="1"/>
    <col min="4" max="16384" width="9" style="5"/>
  </cols>
  <sheetData>
    <row r="1" spans="1:3" ht="18" x14ac:dyDescent="0.45">
      <c r="C1" s="116" t="s">
        <v>10</v>
      </c>
    </row>
    <row r="2" spans="1:3" ht="18.600000000000001" x14ac:dyDescent="0.45">
      <c r="A2" s="7" t="s">
        <v>11</v>
      </c>
    </row>
    <row r="3" spans="1:3" ht="18.600000000000001" x14ac:dyDescent="0.45">
      <c r="A3" s="7"/>
    </row>
    <row r="4" spans="1:3" x14ac:dyDescent="0.45">
      <c r="A4" s="278" t="s">
        <v>785</v>
      </c>
      <c r="B4" s="278"/>
      <c r="C4" s="278"/>
    </row>
    <row r="5" spans="1:3" x14ac:dyDescent="0.45">
      <c r="A5" s="312" t="s">
        <v>184</v>
      </c>
      <c r="B5" s="299" t="s">
        <v>185</v>
      </c>
      <c r="C5" s="300"/>
    </row>
    <row r="6" spans="1:3" x14ac:dyDescent="0.45">
      <c r="A6" s="313"/>
      <c r="B6" s="58" t="s">
        <v>186</v>
      </c>
      <c r="C6" s="58" t="s">
        <v>187</v>
      </c>
    </row>
    <row r="7" spans="1:3" x14ac:dyDescent="0.45">
      <c r="A7" s="13" t="s">
        <v>188</v>
      </c>
      <c r="B7" s="23">
        <v>0</v>
      </c>
      <c r="C7" s="23">
        <v>1</v>
      </c>
    </row>
    <row r="8" spans="1:3" x14ac:dyDescent="0.45">
      <c r="A8" s="13" t="s">
        <v>189</v>
      </c>
      <c r="B8" s="23">
        <v>0</v>
      </c>
      <c r="C8" s="23">
        <v>10</v>
      </c>
    </row>
    <row r="9" spans="1:3" x14ac:dyDescent="0.45">
      <c r="A9" s="13" t="s">
        <v>190</v>
      </c>
      <c r="B9" s="23">
        <v>4</v>
      </c>
      <c r="C9" s="23">
        <v>8</v>
      </c>
    </row>
    <row r="10" spans="1:3" x14ac:dyDescent="0.45">
      <c r="A10" s="13" t="s">
        <v>191</v>
      </c>
      <c r="B10" s="23">
        <v>7</v>
      </c>
      <c r="C10" s="23">
        <v>8</v>
      </c>
    </row>
    <row r="11" spans="1:3" x14ac:dyDescent="0.45">
      <c r="A11" s="13" t="s">
        <v>192</v>
      </c>
      <c r="B11" s="23">
        <v>1</v>
      </c>
      <c r="C11" s="23">
        <v>0</v>
      </c>
    </row>
    <row r="12" spans="1:3" x14ac:dyDescent="0.45">
      <c r="A12" s="13" t="s">
        <v>193</v>
      </c>
      <c r="B12" s="23">
        <v>12</v>
      </c>
      <c r="C12" s="23">
        <v>27</v>
      </c>
    </row>
    <row r="13" spans="1:3" x14ac:dyDescent="0.45">
      <c r="A13" s="277" t="s">
        <v>194</v>
      </c>
      <c r="B13" s="277"/>
      <c r="C13" s="277"/>
    </row>
  </sheetData>
  <mergeCells count="4">
    <mergeCell ref="A4:C4"/>
    <mergeCell ref="A5:A6"/>
    <mergeCell ref="B5:C5"/>
    <mergeCell ref="A13:C13"/>
  </mergeCells>
  <phoneticPr fontId="1"/>
  <hyperlinks>
    <hyperlink ref="C1" location="目次!A1" display="目次に戻る" xr:uid="{00000000-0004-0000-0E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7"/>
  <sheetViews>
    <sheetView workbookViewId="0">
      <selection activeCell="F1" sqref="F1"/>
    </sheetView>
  </sheetViews>
  <sheetFormatPr defaultColWidth="9" defaultRowHeight="15" x14ac:dyDescent="0.45"/>
  <cols>
    <col min="1" max="1" width="18" style="5" customWidth="1"/>
    <col min="2" max="6" width="18.09765625" style="5" customWidth="1"/>
    <col min="7" max="16384" width="9" style="5"/>
  </cols>
  <sheetData>
    <row r="1" spans="1:6" ht="18" x14ac:dyDescent="0.45">
      <c r="D1" s="6"/>
      <c r="F1" s="116" t="s">
        <v>10</v>
      </c>
    </row>
    <row r="2" spans="1:6" ht="18.600000000000001" x14ac:dyDescent="0.45">
      <c r="A2" s="7" t="s">
        <v>11</v>
      </c>
    </row>
    <row r="3" spans="1:6" ht="18.600000000000001" x14ac:dyDescent="0.45">
      <c r="A3" s="7"/>
    </row>
    <row r="4" spans="1:6" x14ac:dyDescent="0.45">
      <c r="A4" s="278" t="s">
        <v>786</v>
      </c>
      <c r="B4" s="278"/>
      <c r="C4" s="278"/>
      <c r="D4" s="278"/>
    </row>
    <row r="5" spans="1:6" x14ac:dyDescent="0.45">
      <c r="A5" s="10" t="s">
        <v>115</v>
      </c>
      <c r="B5" s="10">
        <v>2018</v>
      </c>
      <c r="C5" s="41">
        <v>2019</v>
      </c>
      <c r="D5" s="41">
        <v>2020</v>
      </c>
      <c r="E5" s="41">
        <v>2021</v>
      </c>
      <c r="F5" s="41">
        <v>2022</v>
      </c>
    </row>
    <row r="6" spans="1:6" x14ac:dyDescent="0.45">
      <c r="A6" s="59" t="s">
        <v>195</v>
      </c>
      <c r="B6" s="23">
        <v>90</v>
      </c>
      <c r="C6" s="23">
        <v>120</v>
      </c>
      <c r="D6" s="23">
        <v>0</v>
      </c>
      <c r="E6" s="23">
        <v>0</v>
      </c>
      <c r="F6" s="23">
        <v>640</v>
      </c>
    </row>
    <row r="7" spans="1:6" x14ac:dyDescent="0.45">
      <c r="A7" s="277"/>
      <c r="B7" s="277"/>
      <c r="C7" s="277"/>
      <c r="D7" s="277"/>
    </row>
  </sheetData>
  <mergeCells count="2">
    <mergeCell ref="A4:D4"/>
    <mergeCell ref="A7:D7"/>
  </mergeCells>
  <phoneticPr fontId="1"/>
  <hyperlinks>
    <hyperlink ref="F1" location="目次!A1" display="目次に戻る" xr:uid="{00000000-0004-0000-0F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9"/>
  <sheetViews>
    <sheetView workbookViewId="0">
      <selection activeCell="F1" sqref="F1"/>
    </sheetView>
  </sheetViews>
  <sheetFormatPr defaultColWidth="9" defaultRowHeight="15" x14ac:dyDescent="0.45"/>
  <cols>
    <col min="1" max="1" width="27.09765625" style="5" customWidth="1"/>
    <col min="2" max="6" width="12.5" style="5" customWidth="1"/>
    <col min="7" max="16384" width="9" style="5"/>
  </cols>
  <sheetData>
    <row r="1" spans="1:6" ht="18" x14ac:dyDescent="0.45">
      <c r="D1" s="6"/>
      <c r="F1" s="116" t="s">
        <v>10</v>
      </c>
    </row>
    <row r="2" spans="1:6" ht="18.600000000000001" x14ac:dyDescent="0.45">
      <c r="A2" s="7" t="s">
        <v>11</v>
      </c>
    </row>
    <row r="3" spans="1:6" ht="18.600000000000001" x14ac:dyDescent="0.45">
      <c r="A3" s="7"/>
    </row>
    <row r="4" spans="1:6" x14ac:dyDescent="0.45">
      <c r="A4" s="278" t="s">
        <v>787</v>
      </c>
      <c r="B4" s="278"/>
      <c r="C4" s="278"/>
      <c r="D4" s="278"/>
    </row>
    <row r="5" spans="1:6" x14ac:dyDescent="0.45">
      <c r="A5" s="10" t="s">
        <v>115</v>
      </c>
      <c r="B5" s="41">
        <v>2018</v>
      </c>
      <c r="C5" s="41">
        <v>2019</v>
      </c>
      <c r="D5" s="41">
        <v>2020</v>
      </c>
      <c r="E5" s="41">
        <v>2021</v>
      </c>
      <c r="F5" s="41">
        <v>2022</v>
      </c>
    </row>
    <row r="6" spans="1:6" x14ac:dyDescent="0.45">
      <c r="A6" s="13" t="s">
        <v>291</v>
      </c>
      <c r="B6" s="23">
        <v>1237</v>
      </c>
      <c r="C6" s="23">
        <v>1225</v>
      </c>
      <c r="D6" s="23">
        <v>1200</v>
      </c>
      <c r="E6" s="56">
        <v>1252.7387000000001</v>
      </c>
      <c r="F6" s="56">
        <v>1305</v>
      </c>
    </row>
    <row r="7" spans="1:6" x14ac:dyDescent="0.45">
      <c r="A7" s="13" t="s">
        <v>292</v>
      </c>
      <c r="B7" s="23">
        <v>449</v>
      </c>
      <c r="C7" s="23">
        <v>438</v>
      </c>
      <c r="D7" s="23">
        <v>450</v>
      </c>
      <c r="E7" s="56">
        <v>438.88659999999999</v>
      </c>
      <c r="F7" s="56">
        <v>411</v>
      </c>
    </row>
    <row r="8" spans="1:6" x14ac:dyDescent="0.45">
      <c r="A8" s="47" t="s">
        <v>294</v>
      </c>
      <c r="B8" s="42">
        <v>5.83</v>
      </c>
      <c r="C8" s="42">
        <v>5.94</v>
      </c>
      <c r="D8" s="42">
        <v>5.77</v>
      </c>
      <c r="E8" s="42">
        <v>5.69</v>
      </c>
      <c r="F8" s="42">
        <v>5.0199999999999996</v>
      </c>
    </row>
    <row r="9" spans="1:6" ht="15" customHeight="1" x14ac:dyDescent="0.45">
      <c r="A9" s="314" t="s">
        <v>293</v>
      </c>
      <c r="B9" s="314"/>
      <c r="C9" s="314"/>
      <c r="D9" s="314"/>
      <c r="E9" s="314"/>
      <c r="F9" s="314"/>
    </row>
  </sheetData>
  <mergeCells count="2">
    <mergeCell ref="A4:D4"/>
    <mergeCell ref="A9:F9"/>
  </mergeCells>
  <phoneticPr fontId="1"/>
  <hyperlinks>
    <hyperlink ref="F1" location="目次!A1" display="目次に戻る" xr:uid="{00000000-0004-0000-12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G1"/>
    </sheetView>
  </sheetViews>
  <sheetFormatPr defaultColWidth="9" defaultRowHeight="15" x14ac:dyDescent="0.45"/>
  <cols>
    <col min="1" max="1" width="27.09765625" style="5" customWidth="1"/>
    <col min="2" max="2" width="15.3984375" style="5" customWidth="1"/>
    <col min="3" max="7" width="12.5" style="5" customWidth="1"/>
    <col min="8" max="16384" width="9" style="5"/>
  </cols>
  <sheetData>
    <row r="1" spans="1:7" ht="18" x14ac:dyDescent="0.45">
      <c r="E1" s="6"/>
      <c r="G1" s="116" t="s">
        <v>10</v>
      </c>
    </row>
    <row r="2" spans="1:7" ht="18.600000000000001" x14ac:dyDescent="0.45">
      <c r="A2" s="7" t="s">
        <v>11</v>
      </c>
    </row>
    <row r="3" spans="1:7" ht="18.600000000000001" x14ac:dyDescent="0.45">
      <c r="A3" s="7"/>
    </row>
    <row r="4" spans="1:7" x14ac:dyDescent="0.45">
      <c r="A4" s="278" t="s">
        <v>788</v>
      </c>
      <c r="B4" s="278"/>
      <c r="C4" s="278"/>
      <c r="D4" s="278"/>
      <c r="E4" s="278"/>
    </row>
    <row r="5" spans="1:7" ht="15.6" customHeight="1" x14ac:dyDescent="0.45">
      <c r="A5" s="10" t="s">
        <v>115</v>
      </c>
      <c r="B5" s="10" t="s">
        <v>116</v>
      </c>
      <c r="C5" s="10">
        <v>2018</v>
      </c>
      <c r="D5" s="41">
        <v>2019</v>
      </c>
      <c r="E5" s="41">
        <v>2020</v>
      </c>
      <c r="F5" s="41">
        <v>2021</v>
      </c>
      <c r="G5" s="41">
        <v>2022</v>
      </c>
    </row>
    <row r="6" spans="1:7" x14ac:dyDescent="0.45">
      <c r="A6" s="13" t="s">
        <v>296</v>
      </c>
      <c r="B6" s="14">
        <v>3508</v>
      </c>
      <c r="C6" s="14">
        <v>2350</v>
      </c>
      <c r="D6" s="14">
        <v>2557</v>
      </c>
      <c r="E6" s="14">
        <v>2536</v>
      </c>
      <c r="F6" s="14">
        <v>2571</v>
      </c>
      <c r="G6" s="14">
        <v>2679</v>
      </c>
    </row>
    <row r="7" spans="1:7" x14ac:dyDescent="0.45">
      <c r="A7" s="13" t="s">
        <v>297</v>
      </c>
      <c r="B7" s="142">
        <v>13.246</v>
      </c>
      <c r="C7" s="142">
        <v>8.3680000000000003</v>
      </c>
      <c r="D7" s="142">
        <v>9.2769999999999992</v>
      </c>
      <c r="E7" s="142">
        <v>8.9710000000000001</v>
      </c>
      <c r="F7" s="142">
        <v>8.7319999999999993</v>
      </c>
      <c r="G7" s="142">
        <v>7.7750000000000004</v>
      </c>
    </row>
    <row r="8" spans="1:7" x14ac:dyDescent="0.45">
      <c r="A8" s="5" t="s">
        <v>295</v>
      </c>
    </row>
  </sheetData>
  <mergeCells count="1">
    <mergeCell ref="A4:E4"/>
  </mergeCells>
  <phoneticPr fontId="1"/>
  <hyperlinks>
    <hyperlink ref="G1" location="目次!A1" display="目次に戻る" xr:uid="{00000000-0004-0000-13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election activeCell="C1" sqref="C1"/>
    </sheetView>
  </sheetViews>
  <sheetFormatPr defaultColWidth="9" defaultRowHeight="15" x14ac:dyDescent="0.45"/>
  <cols>
    <col min="1" max="1" width="52.59765625" style="5" customWidth="1"/>
    <col min="2" max="3" width="17.3984375" style="5" customWidth="1"/>
    <col min="4" max="16384" width="9" style="5"/>
  </cols>
  <sheetData>
    <row r="1" spans="1:3" ht="18" x14ac:dyDescent="0.45">
      <c r="C1" s="116" t="s">
        <v>10</v>
      </c>
    </row>
    <row r="2" spans="1:3" ht="18.600000000000001" x14ac:dyDescent="0.45">
      <c r="A2" s="7" t="s">
        <v>11</v>
      </c>
    </row>
    <row r="3" spans="1:3" ht="18.600000000000001" x14ac:dyDescent="0.45">
      <c r="A3" s="7"/>
    </row>
    <row r="4" spans="1:3" x14ac:dyDescent="0.45">
      <c r="A4" s="39" t="s">
        <v>87</v>
      </c>
      <c r="B4" s="37"/>
      <c r="C4" s="43"/>
    </row>
    <row r="5" spans="1:3" x14ac:dyDescent="0.45">
      <c r="A5" s="41"/>
      <c r="B5" s="10" t="s">
        <v>81</v>
      </c>
      <c r="C5" s="10" t="s">
        <v>82</v>
      </c>
    </row>
    <row r="6" spans="1:3" x14ac:dyDescent="0.45">
      <c r="A6" s="13" t="s">
        <v>83</v>
      </c>
      <c r="B6" s="38">
        <v>12</v>
      </c>
      <c r="C6" s="135">
        <v>1</v>
      </c>
    </row>
    <row r="7" spans="1:3" x14ac:dyDescent="0.45">
      <c r="A7" s="13" t="s">
        <v>84</v>
      </c>
      <c r="B7" s="38">
        <v>1</v>
      </c>
      <c r="C7" s="135">
        <v>1</v>
      </c>
    </row>
    <row r="8" spans="1:3" x14ac:dyDescent="0.45">
      <c r="A8" s="15" t="s">
        <v>85</v>
      </c>
      <c r="B8" s="40">
        <v>8</v>
      </c>
      <c r="C8" s="44">
        <v>7.9000000000000001E-2</v>
      </c>
    </row>
    <row r="9" spans="1:3" x14ac:dyDescent="0.45">
      <c r="A9" s="15" t="s">
        <v>86</v>
      </c>
      <c r="B9" s="40">
        <v>6</v>
      </c>
      <c r="C9" s="44">
        <v>0.222</v>
      </c>
    </row>
    <row r="10" spans="1:3" x14ac:dyDescent="0.45">
      <c r="A10" s="276"/>
      <c r="B10" s="276"/>
      <c r="C10" s="276"/>
    </row>
  </sheetData>
  <mergeCells count="1">
    <mergeCell ref="A10:C10"/>
  </mergeCells>
  <phoneticPr fontId="1"/>
  <hyperlinks>
    <hyperlink ref="C1" location="目次!A1" display="目次に戻る"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P91"/>
  <sheetViews>
    <sheetView zoomScale="96" zoomScaleNormal="96" workbookViewId="0">
      <selection activeCell="F1" sqref="F1"/>
    </sheetView>
  </sheetViews>
  <sheetFormatPr defaultColWidth="9" defaultRowHeight="15" x14ac:dyDescent="0.45"/>
  <cols>
    <col min="1" max="1" width="20.69921875" style="5" customWidth="1"/>
    <col min="2" max="2" width="14.296875" style="5" customWidth="1"/>
    <col min="3" max="3" width="17.296875" style="5" customWidth="1"/>
    <col min="4" max="4" width="18" style="5" customWidth="1"/>
    <col min="5" max="5" width="22.69921875" style="5" customWidth="1"/>
    <col min="6" max="6" width="16.5" style="5" customWidth="1"/>
    <col min="7" max="16" width="14.296875" style="5" customWidth="1"/>
    <col min="17" max="16384" width="9" style="5"/>
  </cols>
  <sheetData>
    <row r="1" spans="1:16" ht="18" x14ac:dyDescent="0.45">
      <c r="F1" s="116" t="s">
        <v>10</v>
      </c>
      <c r="J1" s="6"/>
      <c r="P1" s="145" t="s">
        <v>10</v>
      </c>
    </row>
    <row r="2" spans="1:16" ht="18.600000000000001" x14ac:dyDescent="0.45">
      <c r="A2" s="7" t="s">
        <v>11</v>
      </c>
    </row>
    <row r="3" spans="1:16" ht="18.600000000000001" x14ac:dyDescent="0.45">
      <c r="A3" s="7"/>
    </row>
    <row r="4" spans="1:16" x14ac:dyDescent="0.45">
      <c r="A4" s="282" t="s">
        <v>820</v>
      </c>
      <c r="B4" s="282"/>
      <c r="C4" s="282"/>
      <c r="D4" s="282"/>
      <c r="E4" s="282"/>
      <c r="F4" s="282"/>
      <c r="G4" s="282"/>
      <c r="H4" s="282"/>
      <c r="I4" s="282"/>
      <c r="J4" s="282"/>
    </row>
    <row r="5" spans="1:16" ht="18" x14ac:dyDescent="0.45">
      <c r="A5"/>
      <c r="B5"/>
      <c r="C5"/>
      <c r="D5"/>
      <c r="E5"/>
      <c r="F5"/>
      <c r="G5"/>
      <c r="H5"/>
      <c r="I5"/>
      <c r="J5"/>
      <c r="K5"/>
    </row>
    <row r="6" spans="1:16" ht="18" customHeight="1" x14ac:dyDescent="0.45">
      <c r="A6" s="278" t="s">
        <v>821</v>
      </c>
      <c r="B6" s="278"/>
      <c r="C6" s="278"/>
      <c r="D6" s="8"/>
      <c r="E6" s="8"/>
      <c r="F6" s="8"/>
      <c r="G6"/>
      <c r="H6"/>
      <c r="I6"/>
      <c r="J6"/>
      <c r="K6"/>
    </row>
    <row r="7" spans="1:16" ht="18" customHeight="1" x14ac:dyDescent="0.45">
      <c r="A7" s="335" t="s">
        <v>790</v>
      </c>
      <c r="B7" s="299">
        <v>2022</v>
      </c>
      <c r="C7" s="338"/>
      <c r="D7" s="338"/>
      <c r="E7" s="338"/>
      <c r="F7" s="300"/>
      <c r="G7"/>
      <c r="H7"/>
      <c r="I7"/>
      <c r="J7"/>
      <c r="K7"/>
    </row>
    <row r="8" spans="1:16" ht="18" x14ac:dyDescent="0.45">
      <c r="A8" s="336"/>
      <c r="B8" s="268"/>
      <c r="C8" s="269" t="s">
        <v>791</v>
      </c>
      <c r="D8" s="269" t="s">
        <v>792</v>
      </c>
      <c r="E8" s="269" t="s">
        <v>793</v>
      </c>
      <c r="F8" s="269" t="s">
        <v>794</v>
      </c>
      <c r="G8"/>
      <c r="H8"/>
      <c r="I8"/>
      <c r="J8"/>
      <c r="K8"/>
    </row>
    <row r="9" spans="1:16" ht="18" x14ac:dyDescent="0.45">
      <c r="A9" s="336"/>
      <c r="B9" s="235" t="s">
        <v>930</v>
      </c>
      <c r="C9" s="236">
        <v>797</v>
      </c>
      <c r="D9" s="236">
        <v>797</v>
      </c>
      <c r="E9" s="236">
        <v>0</v>
      </c>
      <c r="F9" s="237">
        <v>1</v>
      </c>
      <c r="G9"/>
      <c r="H9"/>
      <c r="I9"/>
      <c r="J9"/>
      <c r="K9"/>
    </row>
    <row r="10" spans="1:16" ht="18" x14ac:dyDescent="0.45">
      <c r="A10" s="336"/>
      <c r="B10" s="238" t="s">
        <v>931</v>
      </c>
      <c r="C10" s="239">
        <v>481</v>
      </c>
      <c r="D10" s="239">
        <v>480</v>
      </c>
      <c r="E10" s="240">
        <v>1</v>
      </c>
      <c r="F10" s="241">
        <v>0.99792099792099798</v>
      </c>
      <c r="G10"/>
      <c r="H10"/>
      <c r="I10"/>
      <c r="J10"/>
      <c r="K10"/>
    </row>
    <row r="11" spans="1:16" ht="18" x14ac:dyDescent="0.45">
      <c r="A11" s="336"/>
      <c r="B11" s="238" t="s">
        <v>932</v>
      </c>
      <c r="C11" s="239">
        <v>968</v>
      </c>
      <c r="D11" s="239">
        <v>968</v>
      </c>
      <c r="E11" s="240">
        <v>0</v>
      </c>
      <c r="F11" s="241">
        <v>1</v>
      </c>
      <c r="G11"/>
      <c r="H11"/>
      <c r="I11"/>
      <c r="J11"/>
      <c r="K11"/>
    </row>
    <row r="12" spans="1:16" ht="18" x14ac:dyDescent="0.45">
      <c r="A12" s="336"/>
      <c r="B12" s="238" t="s">
        <v>933</v>
      </c>
      <c r="C12" s="239">
        <v>324</v>
      </c>
      <c r="D12" s="239">
        <v>324</v>
      </c>
      <c r="E12" s="240">
        <v>0</v>
      </c>
      <c r="F12" s="241">
        <v>1</v>
      </c>
      <c r="G12"/>
      <c r="H12"/>
      <c r="I12"/>
      <c r="J12"/>
      <c r="K12"/>
    </row>
    <row r="13" spans="1:16" ht="18" x14ac:dyDescent="0.45">
      <c r="A13" s="336"/>
      <c r="B13" s="238" t="s">
        <v>934</v>
      </c>
      <c r="C13" s="239">
        <v>18</v>
      </c>
      <c r="D13" s="239">
        <v>16</v>
      </c>
      <c r="E13" s="240">
        <v>2</v>
      </c>
      <c r="F13" s="241">
        <v>0.88888888888888884</v>
      </c>
      <c r="G13"/>
      <c r="H13"/>
      <c r="I13"/>
      <c r="J13"/>
      <c r="K13"/>
    </row>
    <row r="14" spans="1:16" ht="18" x14ac:dyDescent="0.45">
      <c r="A14" s="336"/>
      <c r="B14" s="238" t="s">
        <v>935</v>
      </c>
      <c r="C14" s="239">
        <v>4</v>
      </c>
      <c r="D14" s="239">
        <v>4</v>
      </c>
      <c r="E14" s="240">
        <v>0</v>
      </c>
      <c r="F14" s="241">
        <v>1</v>
      </c>
      <c r="G14"/>
      <c r="H14"/>
      <c r="I14"/>
      <c r="J14"/>
      <c r="K14"/>
    </row>
    <row r="15" spans="1:16" ht="18" x14ac:dyDescent="0.45">
      <c r="A15" s="336"/>
      <c r="B15" s="238" t="s">
        <v>936</v>
      </c>
      <c r="C15" s="239">
        <v>58</v>
      </c>
      <c r="D15" s="239">
        <v>50</v>
      </c>
      <c r="E15" s="240">
        <v>8</v>
      </c>
      <c r="F15" s="241">
        <v>0.86206896551724133</v>
      </c>
      <c r="G15"/>
      <c r="H15"/>
      <c r="I15"/>
      <c r="J15"/>
      <c r="K15"/>
    </row>
    <row r="16" spans="1:16" ht="18" x14ac:dyDescent="0.45">
      <c r="A16" s="336"/>
      <c r="B16" s="238" t="s">
        <v>937</v>
      </c>
      <c r="C16" s="239">
        <v>4</v>
      </c>
      <c r="D16" s="239">
        <v>4</v>
      </c>
      <c r="E16" s="240">
        <v>0</v>
      </c>
      <c r="F16" s="241">
        <v>1</v>
      </c>
      <c r="G16"/>
      <c r="H16"/>
      <c r="I16"/>
      <c r="J16"/>
      <c r="K16"/>
    </row>
    <row r="17" spans="1:11" ht="18" x14ac:dyDescent="0.45">
      <c r="A17" s="336"/>
      <c r="B17" s="238" t="s">
        <v>804</v>
      </c>
      <c r="C17" s="239">
        <v>2</v>
      </c>
      <c r="D17" s="239">
        <v>2</v>
      </c>
      <c r="E17" s="240">
        <v>0</v>
      </c>
      <c r="F17" s="241">
        <v>1</v>
      </c>
      <c r="G17"/>
      <c r="H17"/>
      <c r="I17"/>
      <c r="J17"/>
      <c r="K17"/>
    </row>
    <row r="18" spans="1:11" ht="18" x14ac:dyDescent="0.45">
      <c r="A18" s="336"/>
      <c r="B18" s="238" t="s">
        <v>938</v>
      </c>
      <c r="C18" s="239">
        <v>18</v>
      </c>
      <c r="D18" s="239">
        <v>17</v>
      </c>
      <c r="E18" s="240">
        <v>1</v>
      </c>
      <c r="F18" s="241">
        <v>0.94444444444444442</v>
      </c>
      <c r="G18"/>
      <c r="H18"/>
      <c r="I18"/>
      <c r="J18"/>
      <c r="K18"/>
    </row>
    <row r="19" spans="1:11" ht="18" x14ac:dyDescent="0.45">
      <c r="A19" s="336"/>
      <c r="B19" s="242" t="s">
        <v>939</v>
      </c>
      <c r="C19" s="243">
        <v>0</v>
      </c>
      <c r="D19" s="243">
        <v>0</v>
      </c>
      <c r="E19" s="244">
        <v>0</v>
      </c>
      <c r="F19" s="245" t="s">
        <v>769</v>
      </c>
      <c r="G19"/>
      <c r="H19"/>
      <c r="I19"/>
      <c r="J19"/>
      <c r="K19"/>
    </row>
    <row r="20" spans="1:11" ht="18.600000000000001" thickBot="1" x14ac:dyDescent="0.5">
      <c r="A20" s="337"/>
      <c r="B20" s="167" t="s">
        <v>940</v>
      </c>
      <c r="C20" s="168">
        <f>SUM(C9:C19)</f>
        <v>2674</v>
      </c>
      <c r="D20" s="168">
        <f>SUM(D9:D19)</f>
        <v>2662</v>
      </c>
      <c r="E20" s="168">
        <f>SUM(E9:E19)</f>
        <v>12</v>
      </c>
      <c r="F20" s="169">
        <f>+D20/C20</f>
        <v>0.99551234106207931</v>
      </c>
      <c r="G20"/>
      <c r="H20"/>
      <c r="I20"/>
      <c r="J20"/>
      <c r="K20"/>
    </row>
    <row r="21" spans="1:11" ht="18.600000000000001" thickTop="1" x14ac:dyDescent="0.45">
      <c r="A21" s="331" t="s">
        <v>811</v>
      </c>
      <c r="B21" s="246" t="s">
        <v>938</v>
      </c>
      <c r="C21" s="247">
        <v>2</v>
      </c>
      <c r="D21" s="247">
        <v>2</v>
      </c>
      <c r="E21" s="247">
        <v>0</v>
      </c>
      <c r="F21" s="248">
        <f t="shared" ref="F21:F22" si="0">+D21/C21</f>
        <v>1</v>
      </c>
      <c r="G21"/>
      <c r="H21"/>
      <c r="I21"/>
      <c r="J21"/>
      <c r="K21"/>
    </row>
    <row r="22" spans="1:11" ht="18" x14ac:dyDescent="0.45">
      <c r="A22" s="332"/>
      <c r="B22" s="249" t="s">
        <v>939</v>
      </c>
      <c r="C22" s="170">
        <v>3</v>
      </c>
      <c r="D22" s="170">
        <v>3</v>
      </c>
      <c r="E22" s="170">
        <v>0</v>
      </c>
      <c r="F22" s="250">
        <f t="shared" si="0"/>
        <v>1</v>
      </c>
      <c r="G22"/>
      <c r="H22"/>
      <c r="I22"/>
      <c r="J22"/>
      <c r="K22"/>
    </row>
    <row r="23" spans="1:11" ht="18.600000000000001" thickBot="1" x14ac:dyDescent="0.5">
      <c r="A23" s="333"/>
      <c r="B23" s="167" t="s">
        <v>799</v>
      </c>
      <c r="C23" s="168">
        <f>SUM(C21:C22)</f>
        <v>5</v>
      </c>
      <c r="D23" s="168">
        <f>SUM(D21:D22)</f>
        <v>5</v>
      </c>
      <c r="E23" s="168">
        <f>SUM(E21:E22)</f>
        <v>0</v>
      </c>
      <c r="F23" s="169">
        <f>+D23/C23</f>
        <v>1</v>
      </c>
      <c r="G23"/>
      <c r="H23"/>
      <c r="I23"/>
      <c r="J23"/>
      <c r="K23"/>
    </row>
    <row r="24" spans="1:11" ht="18.600000000000001" thickTop="1" x14ac:dyDescent="0.45">
      <c r="A24" s="334" t="s">
        <v>170</v>
      </c>
      <c r="B24" s="334"/>
      <c r="C24" s="170">
        <f>SUM(C23,C20)</f>
        <v>2679</v>
      </c>
      <c r="D24" s="170">
        <f>SUM(D23,D20)</f>
        <v>2667</v>
      </c>
      <c r="E24" s="170">
        <f>SUM(E23,E20)</f>
        <v>12</v>
      </c>
      <c r="F24" s="250">
        <f>+D24/C24</f>
        <v>0.99552071668533038</v>
      </c>
      <c r="G24"/>
      <c r="H24"/>
      <c r="I24"/>
      <c r="J24"/>
      <c r="K24"/>
    </row>
    <row r="25" spans="1:11" ht="18" x14ac:dyDescent="0.45">
      <c r="A25" s="128" t="s">
        <v>730</v>
      </c>
      <c r="B25" s="123"/>
      <c r="C25" s="123"/>
      <c r="D25" s="123"/>
      <c r="E25" s="123"/>
      <c r="F25" s="123"/>
      <c r="G25"/>
      <c r="H25"/>
      <c r="I25"/>
      <c r="J25"/>
      <c r="K25"/>
    </row>
    <row r="26" spans="1:11" ht="18" x14ac:dyDescent="0.45">
      <c r="A26" s="46" t="s">
        <v>941</v>
      </c>
      <c r="B26" s="32"/>
      <c r="C26" s="32"/>
      <c r="D26" s="32"/>
      <c r="E26" s="32"/>
      <c r="F26" s="32"/>
      <c r="G26"/>
      <c r="H26"/>
      <c r="I26"/>
      <c r="J26"/>
      <c r="K26"/>
    </row>
    <row r="27" spans="1:11" ht="18" x14ac:dyDescent="0.45">
      <c r="G27"/>
      <c r="H27"/>
      <c r="I27"/>
      <c r="J27"/>
      <c r="K27"/>
    </row>
    <row r="28" spans="1:11" ht="18.600000000000001" customHeight="1" x14ac:dyDescent="0.45">
      <c r="A28" s="146" t="s">
        <v>789</v>
      </c>
      <c r="B28" s="147"/>
      <c r="C28" s="147"/>
      <c r="D28" s="147"/>
      <c r="E28" s="147"/>
      <c r="F28" s="147"/>
    </row>
    <row r="29" spans="1:11" ht="18.600000000000001" customHeight="1" x14ac:dyDescent="0.45">
      <c r="A29" s="335" t="s">
        <v>790</v>
      </c>
      <c r="B29" s="299">
        <v>2022</v>
      </c>
      <c r="C29" s="338"/>
      <c r="D29" s="338"/>
      <c r="E29" s="338"/>
      <c r="F29" s="300"/>
    </row>
    <row r="30" spans="1:11" ht="18.600000000000001" customHeight="1" x14ac:dyDescent="0.45">
      <c r="A30" s="336"/>
      <c r="B30" s="268"/>
      <c r="C30" s="269" t="s">
        <v>791</v>
      </c>
      <c r="D30" s="269" t="s">
        <v>792</v>
      </c>
      <c r="E30" s="269" t="s">
        <v>793</v>
      </c>
      <c r="F30" s="269" t="s">
        <v>794</v>
      </c>
    </row>
    <row r="31" spans="1:11" ht="18.600000000000001" customHeight="1" x14ac:dyDescent="0.45">
      <c r="A31" s="336"/>
      <c r="B31" s="251" t="s">
        <v>795</v>
      </c>
      <c r="C31" s="252">
        <v>10.7</v>
      </c>
      <c r="D31" s="252">
        <v>10.7</v>
      </c>
      <c r="E31" s="252">
        <v>0</v>
      </c>
      <c r="F31" s="253">
        <v>1</v>
      </c>
    </row>
    <row r="32" spans="1:11" ht="18.600000000000001" customHeight="1" x14ac:dyDescent="0.45">
      <c r="A32" s="336"/>
      <c r="B32" s="238" t="s">
        <v>800</v>
      </c>
      <c r="C32" s="239">
        <v>22.5</v>
      </c>
      <c r="D32" s="239">
        <v>22.5</v>
      </c>
      <c r="E32" s="240">
        <v>0</v>
      </c>
      <c r="F32" s="241">
        <v>1</v>
      </c>
    </row>
    <row r="33" spans="1:6" ht="18.600000000000001" customHeight="1" x14ac:dyDescent="0.45">
      <c r="A33" s="336"/>
      <c r="B33" s="238" t="s">
        <v>304</v>
      </c>
      <c r="C33" s="239">
        <v>2.8</v>
      </c>
      <c r="D33" s="239">
        <v>2.8</v>
      </c>
      <c r="E33" s="240">
        <v>0</v>
      </c>
      <c r="F33" s="241">
        <v>1</v>
      </c>
    </row>
    <row r="34" spans="1:6" ht="18.600000000000001" customHeight="1" x14ac:dyDescent="0.45">
      <c r="A34" s="336"/>
      <c r="B34" s="238" t="s">
        <v>802</v>
      </c>
      <c r="C34" s="239">
        <v>1.8</v>
      </c>
      <c r="D34" s="239">
        <v>1.8</v>
      </c>
      <c r="E34" s="240">
        <v>0</v>
      </c>
      <c r="F34" s="241">
        <v>1</v>
      </c>
    </row>
    <row r="35" spans="1:6" ht="18.600000000000001" customHeight="1" x14ac:dyDescent="0.45">
      <c r="A35" s="336"/>
      <c r="B35" s="238" t="s">
        <v>803</v>
      </c>
      <c r="C35" s="239">
        <v>0</v>
      </c>
      <c r="D35" s="239">
        <v>0</v>
      </c>
      <c r="E35" s="240">
        <v>0</v>
      </c>
      <c r="F35" s="241" t="s">
        <v>769</v>
      </c>
    </row>
    <row r="36" spans="1:6" ht="18.600000000000001" customHeight="1" x14ac:dyDescent="0.45">
      <c r="A36" s="336"/>
      <c r="B36" s="238" t="s">
        <v>804</v>
      </c>
      <c r="C36" s="239">
        <v>0</v>
      </c>
      <c r="D36" s="239">
        <v>0</v>
      </c>
      <c r="E36" s="240">
        <v>0</v>
      </c>
      <c r="F36" s="241" t="s">
        <v>769</v>
      </c>
    </row>
    <row r="37" spans="1:6" ht="18.600000000000001" customHeight="1" x14ac:dyDescent="0.45">
      <c r="A37" s="336"/>
      <c r="B37" s="238" t="s">
        <v>805</v>
      </c>
      <c r="C37" s="239">
        <v>0</v>
      </c>
      <c r="D37" s="239">
        <v>0</v>
      </c>
      <c r="E37" s="240">
        <v>0</v>
      </c>
      <c r="F37" s="241" t="s">
        <v>769</v>
      </c>
    </row>
    <row r="38" spans="1:6" ht="18.600000000000001" customHeight="1" x14ac:dyDescent="0.45">
      <c r="A38" s="336"/>
      <c r="B38" s="238" t="s">
        <v>810</v>
      </c>
      <c r="C38" s="239">
        <v>0</v>
      </c>
      <c r="D38" s="239">
        <v>0</v>
      </c>
      <c r="E38" s="240">
        <v>0</v>
      </c>
      <c r="F38" s="241" t="s">
        <v>769</v>
      </c>
    </row>
    <row r="39" spans="1:6" ht="18.600000000000001" customHeight="1" x14ac:dyDescent="0.45">
      <c r="A39" s="336"/>
      <c r="B39" s="242" t="s">
        <v>80</v>
      </c>
      <c r="C39" s="243">
        <v>5.4</v>
      </c>
      <c r="D39" s="243">
        <v>5.4</v>
      </c>
      <c r="E39" s="244">
        <v>0</v>
      </c>
      <c r="F39" s="245">
        <v>1</v>
      </c>
    </row>
    <row r="40" spans="1:6" ht="18.600000000000001" customHeight="1" thickBot="1" x14ac:dyDescent="0.5">
      <c r="A40" s="337"/>
      <c r="B40" s="167" t="s">
        <v>799</v>
      </c>
      <c r="C40" s="168">
        <f>SUM(C31:C39)</f>
        <v>43.199999999999996</v>
      </c>
      <c r="D40" s="168">
        <f>SUM(D31:D39)</f>
        <v>43.199999999999996</v>
      </c>
      <c r="E40" s="168">
        <f>SUM(E31:E39)</f>
        <v>0</v>
      </c>
      <c r="F40" s="169">
        <f>+D40/C40</f>
        <v>1</v>
      </c>
    </row>
    <row r="41" spans="1:6" ht="18.600000000000001" customHeight="1" thickTop="1" x14ac:dyDescent="0.45">
      <c r="A41" s="331" t="s">
        <v>811</v>
      </c>
      <c r="B41" s="246" t="s">
        <v>812</v>
      </c>
      <c r="C41" s="247">
        <v>7</v>
      </c>
      <c r="D41" s="247">
        <v>7</v>
      </c>
      <c r="E41" s="247">
        <f t="shared" ref="E41:E45" si="1">+C41-D41</f>
        <v>0</v>
      </c>
      <c r="F41" s="248">
        <f>+D41/C41</f>
        <v>1</v>
      </c>
    </row>
    <row r="42" spans="1:6" ht="18.600000000000001" customHeight="1" x14ac:dyDescent="0.45">
      <c r="A42" s="332"/>
      <c r="B42" s="238" t="s">
        <v>813</v>
      </c>
      <c r="C42" s="240">
        <v>0</v>
      </c>
      <c r="D42" s="240">
        <v>0</v>
      </c>
      <c r="E42" s="240">
        <f t="shared" si="1"/>
        <v>0</v>
      </c>
      <c r="F42" s="241" t="s">
        <v>769</v>
      </c>
    </row>
    <row r="43" spans="1:6" ht="18.600000000000001" customHeight="1" x14ac:dyDescent="0.45">
      <c r="A43" s="332"/>
      <c r="B43" s="238" t="s">
        <v>814</v>
      </c>
      <c r="C43" s="240">
        <v>0</v>
      </c>
      <c r="D43" s="240">
        <v>0</v>
      </c>
      <c r="E43" s="240">
        <f t="shared" si="1"/>
        <v>0</v>
      </c>
      <c r="F43" s="241" t="s">
        <v>769</v>
      </c>
    </row>
    <row r="44" spans="1:6" ht="18.600000000000001" customHeight="1" x14ac:dyDescent="0.45">
      <c r="A44" s="332"/>
      <c r="B44" s="238" t="s">
        <v>815</v>
      </c>
      <c r="C44" s="240">
        <v>0.8</v>
      </c>
      <c r="D44" s="240">
        <v>0.8</v>
      </c>
      <c r="E44" s="240">
        <f t="shared" si="1"/>
        <v>0</v>
      </c>
      <c r="F44" s="241">
        <f>+D44/C44</f>
        <v>1</v>
      </c>
    </row>
    <row r="45" spans="1:6" ht="18.600000000000001" customHeight="1" x14ac:dyDescent="0.45">
      <c r="A45" s="332"/>
      <c r="B45" s="242" t="s">
        <v>169</v>
      </c>
      <c r="C45" s="244">
        <v>13</v>
      </c>
      <c r="D45" s="244">
        <v>13</v>
      </c>
      <c r="E45" s="244">
        <f t="shared" si="1"/>
        <v>0</v>
      </c>
      <c r="F45" s="241">
        <f>+D45/C45</f>
        <v>1</v>
      </c>
    </row>
    <row r="46" spans="1:6" ht="18.600000000000001" customHeight="1" thickBot="1" x14ac:dyDescent="0.5">
      <c r="A46" s="333"/>
      <c r="B46" s="167" t="s">
        <v>799</v>
      </c>
      <c r="C46" s="171">
        <f>SUM(C41:C45)</f>
        <v>20.8</v>
      </c>
      <c r="D46" s="171">
        <v>20.8</v>
      </c>
      <c r="E46" s="171">
        <f t="shared" ref="E46" si="2">SUM(E41:E45)</f>
        <v>0</v>
      </c>
      <c r="F46" s="169">
        <f>+D46/C46</f>
        <v>1</v>
      </c>
    </row>
    <row r="47" spans="1:6" ht="18.600000000000001" customHeight="1" thickTop="1" x14ac:dyDescent="0.45">
      <c r="A47" s="334" t="s">
        <v>170</v>
      </c>
      <c r="B47" s="334"/>
      <c r="C47" s="170">
        <f>SUM(C46,C40)</f>
        <v>64</v>
      </c>
      <c r="D47" s="170">
        <f t="shared" ref="D47:E47" si="3">SUM(D46,D40)</f>
        <v>64</v>
      </c>
      <c r="E47" s="170">
        <f t="shared" si="3"/>
        <v>0</v>
      </c>
      <c r="F47" s="250">
        <f>+D47/C47</f>
        <v>1</v>
      </c>
    </row>
    <row r="50" spans="1:7" ht="17.399999999999999" customHeight="1" x14ac:dyDescent="0.45">
      <c r="A50" s="146" t="s">
        <v>816</v>
      </c>
      <c r="B50" s="147"/>
      <c r="C50" s="147"/>
      <c r="D50" s="147"/>
      <c r="E50" s="147"/>
      <c r="F50" s="147"/>
      <c r="G50" s="147"/>
    </row>
    <row r="51" spans="1:7" ht="17.399999999999999" customHeight="1" thickBot="1" x14ac:dyDescent="0.5">
      <c r="A51" s="5" t="s">
        <v>817</v>
      </c>
      <c r="G51" s="148"/>
    </row>
    <row r="52" spans="1:7" ht="17.399999999999999" customHeight="1" x14ac:dyDescent="0.45">
      <c r="A52" s="322"/>
      <c r="B52" s="323"/>
      <c r="C52" s="326">
        <v>2022</v>
      </c>
      <c r="D52" s="327"/>
      <c r="E52" s="327"/>
      <c r="F52" s="328"/>
      <c r="G52" s="148"/>
    </row>
    <row r="53" spans="1:7" ht="17.399999999999999" customHeight="1" x14ac:dyDescent="0.45">
      <c r="A53" s="324"/>
      <c r="B53" s="325"/>
      <c r="C53" s="270" t="s">
        <v>796</v>
      </c>
      <c r="D53" s="270" t="s">
        <v>797</v>
      </c>
      <c r="E53" s="271" t="s">
        <v>798</v>
      </c>
      <c r="F53" s="272" t="s">
        <v>799</v>
      </c>
      <c r="G53" s="148"/>
    </row>
    <row r="54" spans="1:7" ht="17.399999999999999" customHeight="1" x14ac:dyDescent="0.45">
      <c r="A54" s="315" t="s">
        <v>790</v>
      </c>
      <c r="B54" s="153" t="s">
        <v>818</v>
      </c>
      <c r="C54" s="154">
        <v>0</v>
      </c>
      <c r="D54" s="154">
        <v>896</v>
      </c>
      <c r="E54" s="155">
        <v>1088</v>
      </c>
      <c r="F54" s="156">
        <f>SUM(C54:E54)</f>
        <v>1984</v>
      </c>
      <c r="G54" s="148"/>
    </row>
    <row r="55" spans="1:7" ht="17.399999999999999" customHeight="1" x14ac:dyDescent="0.45">
      <c r="A55" s="316"/>
      <c r="B55" s="254" t="s">
        <v>384</v>
      </c>
      <c r="C55" s="255">
        <v>0</v>
      </c>
      <c r="D55" s="255">
        <v>43.199999999999996</v>
      </c>
      <c r="E55" s="256">
        <v>0</v>
      </c>
      <c r="F55" s="257">
        <f t="shared" ref="F55:F58" si="4">SUM(C55:E55)</f>
        <v>43.199999999999996</v>
      </c>
      <c r="G55" s="148"/>
    </row>
    <row r="56" spans="1:7" ht="17.399999999999999" customHeight="1" x14ac:dyDescent="0.45">
      <c r="A56" s="329" t="s">
        <v>799</v>
      </c>
      <c r="B56" s="330"/>
      <c r="C56" s="154">
        <f>SUM(C54:C55)</f>
        <v>0</v>
      </c>
      <c r="D56" s="154">
        <f t="shared" ref="D56:F56" si="5">SUM(D54:D55)</f>
        <v>939.2</v>
      </c>
      <c r="E56" s="155">
        <f t="shared" si="5"/>
        <v>1088</v>
      </c>
      <c r="F56" s="156">
        <f t="shared" si="5"/>
        <v>2027.2</v>
      </c>
      <c r="G56" s="148"/>
    </row>
    <row r="57" spans="1:7" ht="17.399999999999999" customHeight="1" x14ac:dyDescent="0.45">
      <c r="A57" s="315" t="s">
        <v>801</v>
      </c>
      <c r="B57" s="149" t="s">
        <v>818</v>
      </c>
      <c r="C57" s="150">
        <v>0</v>
      </c>
      <c r="D57" s="150">
        <v>0</v>
      </c>
      <c r="E57" s="151">
        <v>0</v>
      </c>
      <c r="F57" s="152">
        <f t="shared" si="4"/>
        <v>0</v>
      </c>
      <c r="G57" s="148"/>
    </row>
    <row r="58" spans="1:7" ht="17.399999999999999" customHeight="1" x14ac:dyDescent="0.45">
      <c r="A58" s="316"/>
      <c r="B58" s="258" t="s">
        <v>384</v>
      </c>
      <c r="C58" s="259">
        <v>0</v>
      </c>
      <c r="D58" s="259">
        <v>20.8</v>
      </c>
      <c r="E58" s="260">
        <v>0</v>
      </c>
      <c r="F58" s="261">
        <f t="shared" si="4"/>
        <v>20.8</v>
      </c>
      <c r="G58" s="148"/>
    </row>
    <row r="59" spans="1:7" ht="17.399999999999999" customHeight="1" thickBot="1" x14ac:dyDescent="0.5">
      <c r="A59" s="317" t="s">
        <v>799</v>
      </c>
      <c r="B59" s="318"/>
      <c r="C59" s="157">
        <f>SUM(C57:C58)</f>
        <v>0</v>
      </c>
      <c r="D59" s="157">
        <f t="shared" ref="D59:F59" si="6">SUM(D57:D58)</f>
        <v>20.8</v>
      </c>
      <c r="E59" s="158">
        <f t="shared" si="6"/>
        <v>0</v>
      </c>
      <c r="F59" s="159">
        <f t="shared" si="6"/>
        <v>20.8</v>
      </c>
      <c r="G59" s="148"/>
    </row>
    <row r="60" spans="1:7" ht="17.399999999999999" customHeight="1" thickTop="1" thickBot="1" x14ac:dyDescent="0.5">
      <c r="A60" s="319" t="s">
        <v>170</v>
      </c>
      <c r="B60" s="320"/>
      <c r="C60" s="160">
        <f>SUM(C59,C56)</f>
        <v>0</v>
      </c>
      <c r="D60" s="160">
        <f t="shared" ref="D60:F60" si="7">SUM(D59,D56)</f>
        <v>960</v>
      </c>
      <c r="E60" s="161">
        <f t="shared" si="7"/>
        <v>1088</v>
      </c>
      <c r="F60" s="162">
        <f t="shared" si="7"/>
        <v>2048</v>
      </c>
      <c r="G60" s="148"/>
    </row>
    <row r="61" spans="1:7" x14ac:dyDescent="0.45">
      <c r="A61" s="5" t="s">
        <v>942</v>
      </c>
      <c r="G61" s="148"/>
    </row>
    <row r="62" spans="1:7" x14ac:dyDescent="0.45">
      <c r="G62" s="148"/>
    </row>
    <row r="63" spans="1:7" ht="17.399999999999999" customHeight="1" thickBot="1" x14ac:dyDescent="0.5">
      <c r="A63" s="5" t="s">
        <v>819</v>
      </c>
      <c r="G63" s="148"/>
    </row>
    <row r="64" spans="1:7" ht="17.399999999999999" customHeight="1" x14ac:dyDescent="0.45">
      <c r="A64" s="322"/>
      <c r="B64" s="323"/>
      <c r="C64" s="326">
        <v>2022</v>
      </c>
      <c r="D64" s="327"/>
      <c r="E64" s="327"/>
      <c r="F64" s="327"/>
      <c r="G64" s="328"/>
    </row>
    <row r="65" spans="1:16" ht="30.6" customHeight="1" x14ac:dyDescent="0.45">
      <c r="A65" s="324"/>
      <c r="B65" s="325"/>
      <c r="C65" s="270" t="s">
        <v>806</v>
      </c>
      <c r="D65" s="270" t="s">
        <v>807</v>
      </c>
      <c r="E65" s="271" t="s">
        <v>808</v>
      </c>
      <c r="F65" s="273" t="s">
        <v>809</v>
      </c>
      <c r="G65" s="272" t="s">
        <v>799</v>
      </c>
    </row>
    <row r="66" spans="1:16" ht="17.399999999999999" customHeight="1" x14ac:dyDescent="0.45">
      <c r="A66" s="315" t="s">
        <v>790</v>
      </c>
      <c r="B66" s="153" t="s">
        <v>818</v>
      </c>
      <c r="C66" s="154">
        <v>678</v>
      </c>
      <c r="D66" s="154">
        <v>12</v>
      </c>
      <c r="E66" s="154">
        <v>0</v>
      </c>
      <c r="F66" s="154">
        <v>0</v>
      </c>
      <c r="G66" s="156">
        <f>SUM(C66:F66)</f>
        <v>690</v>
      </c>
    </row>
    <row r="67" spans="1:16" ht="17.399999999999999" customHeight="1" x14ac:dyDescent="0.45">
      <c r="A67" s="316"/>
      <c r="B67" s="254" t="s">
        <v>384</v>
      </c>
      <c r="C67" s="255">
        <v>0</v>
      </c>
      <c r="D67" s="255">
        <v>0</v>
      </c>
      <c r="E67" s="255">
        <v>0</v>
      </c>
      <c r="F67" s="255">
        <v>0</v>
      </c>
      <c r="G67" s="257">
        <f t="shared" ref="G67:G71" si="8">SUM(C67:F67)</f>
        <v>0</v>
      </c>
    </row>
    <row r="68" spans="1:16" ht="17.399999999999999" customHeight="1" x14ac:dyDescent="0.45">
      <c r="A68" s="329" t="s">
        <v>799</v>
      </c>
      <c r="B68" s="330"/>
      <c r="C68" s="150">
        <f>SUM(C66:C67)</f>
        <v>678</v>
      </c>
      <c r="D68" s="150">
        <f t="shared" ref="D68:F68" si="9">SUM(D66:D67)</f>
        <v>12</v>
      </c>
      <c r="E68" s="150">
        <f t="shared" si="9"/>
        <v>0</v>
      </c>
      <c r="F68" s="150">
        <f t="shared" si="9"/>
        <v>0</v>
      </c>
      <c r="G68" s="152">
        <f t="shared" si="8"/>
        <v>690</v>
      </c>
    </row>
    <row r="69" spans="1:16" ht="17.399999999999999" customHeight="1" x14ac:dyDescent="0.45">
      <c r="A69" s="315" t="s">
        <v>801</v>
      </c>
      <c r="B69" s="153" t="s">
        <v>818</v>
      </c>
      <c r="C69" s="154">
        <v>5</v>
      </c>
      <c r="D69" s="154">
        <v>0</v>
      </c>
      <c r="E69" s="154">
        <v>0</v>
      </c>
      <c r="F69" s="154">
        <v>0</v>
      </c>
      <c r="G69" s="163">
        <f t="shared" si="8"/>
        <v>5</v>
      </c>
    </row>
    <row r="70" spans="1:16" ht="17.399999999999999" customHeight="1" x14ac:dyDescent="0.45">
      <c r="A70" s="316"/>
      <c r="B70" s="254" t="s">
        <v>384</v>
      </c>
      <c r="C70" s="255">
        <v>0</v>
      </c>
      <c r="D70" s="255">
        <v>0</v>
      </c>
      <c r="E70" s="256">
        <v>0</v>
      </c>
      <c r="F70" s="256">
        <v>0</v>
      </c>
      <c r="G70" s="262">
        <f t="shared" si="8"/>
        <v>0</v>
      </c>
    </row>
    <row r="71" spans="1:16" ht="17.399999999999999" customHeight="1" thickBot="1" x14ac:dyDescent="0.5">
      <c r="A71" s="317" t="s">
        <v>799</v>
      </c>
      <c r="B71" s="318"/>
      <c r="C71" s="157">
        <f>SUM(C69:C70)</f>
        <v>5</v>
      </c>
      <c r="D71" s="157">
        <f t="shared" ref="D71:F71" si="10">SUM(D69:D70)</f>
        <v>0</v>
      </c>
      <c r="E71" s="158">
        <f t="shared" si="10"/>
        <v>0</v>
      </c>
      <c r="F71" s="158">
        <f t="shared" si="10"/>
        <v>0</v>
      </c>
      <c r="G71" s="164">
        <f t="shared" si="8"/>
        <v>5</v>
      </c>
    </row>
    <row r="72" spans="1:16" ht="17.399999999999999" customHeight="1" thickTop="1" thickBot="1" x14ac:dyDescent="0.5">
      <c r="A72" s="319" t="s">
        <v>170</v>
      </c>
      <c r="B72" s="320"/>
      <c r="C72" s="160">
        <f>SUM(C68,C71)</f>
        <v>683</v>
      </c>
      <c r="D72" s="160">
        <f t="shared" ref="D72:G72" si="11">SUM(D68,D71)</f>
        <v>12</v>
      </c>
      <c r="E72" s="161">
        <f t="shared" si="11"/>
        <v>0</v>
      </c>
      <c r="F72" s="165">
        <f t="shared" si="11"/>
        <v>0</v>
      </c>
      <c r="G72" s="166">
        <f t="shared" si="11"/>
        <v>695</v>
      </c>
    </row>
    <row r="73" spans="1:16" x14ac:dyDescent="0.45">
      <c r="A73" s="5" t="s">
        <v>943</v>
      </c>
    </row>
    <row r="76" spans="1:16" ht="18" customHeight="1" x14ac:dyDescent="0.45">
      <c r="A76" s="278" t="s">
        <v>944</v>
      </c>
      <c r="B76" s="278"/>
      <c r="C76" s="278"/>
      <c r="D76" s="8"/>
      <c r="E76" s="8"/>
      <c r="F76" s="8"/>
      <c r="G76" s="8"/>
      <c r="H76" s="8"/>
      <c r="I76" s="8"/>
      <c r="J76" s="8"/>
    </row>
    <row r="77" spans="1:16" ht="18" x14ac:dyDescent="0.45">
      <c r="A77" s="321"/>
      <c r="B77" s="284">
        <v>2018</v>
      </c>
      <c r="C77" s="284"/>
      <c r="D77" s="284"/>
      <c r="E77" s="284">
        <v>2019</v>
      </c>
      <c r="F77" s="284"/>
      <c r="G77" s="284"/>
      <c r="H77" s="284">
        <v>2020</v>
      </c>
      <c r="I77" s="284"/>
      <c r="J77" s="284"/>
      <c r="K77" s="284">
        <v>2021</v>
      </c>
      <c r="L77" s="284"/>
      <c r="M77" s="284"/>
      <c r="N77"/>
      <c r="O77"/>
      <c r="P77"/>
    </row>
    <row r="78" spans="1:16" ht="30" x14ac:dyDescent="0.45">
      <c r="A78" s="321"/>
      <c r="B78" s="67" t="s">
        <v>298</v>
      </c>
      <c r="C78" s="67" t="s">
        <v>299</v>
      </c>
      <c r="D78" s="67" t="s">
        <v>300</v>
      </c>
      <c r="E78" s="67" t="s">
        <v>298</v>
      </c>
      <c r="F78" s="67" t="s">
        <v>299</v>
      </c>
      <c r="G78" s="67" t="s">
        <v>300</v>
      </c>
      <c r="H78" s="67" t="s">
        <v>298</v>
      </c>
      <c r="I78" s="67" t="s">
        <v>299</v>
      </c>
      <c r="J78" s="67" t="s">
        <v>300</v>
      </c>
      <c r="K78" s="67" t="s">
        <v>298</v>
      </c>
      <c r="L78" s="67" t="s">
        <v>299</v>
      </c>
      <c r="M78" s="67" t="s">
        <v>300</v>
      </c>
      <c r="N78"/>
      <c r="O78"/>
      <c r="P78"/>
    </row>
    <row r="79" spans="1:16" ht="18" x14ac:dyDescent="0.45">
      <c r="A79" s="13" t="s">
        <v>301</v>
      </c>
      <c r="B79" s="18">
        <v>671</v>
      </c>
      <c r="C79" s="18">
        <v>668</v>
      </c>
      <c r="D79" s="68">
        <v>0.996</v>
      </c>
      <c r="E79" s="18">
        <v>886</v>
      </c>
      <c r="F79" s="18">
        <v>885</v>
      </c>
      <c r="G79" s="68">
        <v>0.996</v>
      </c>
      <c r="H79" s="18">
        <v>869.74</v>
      </c>
      <c r="I79" s="18">
        <v>869.74</v>
      </c>
      <c r="J79" s="68">
        <v>1</v>
      </c>
      <c r="K79" s="18">
        <v>832.61650000000009</v>
      </c>
      <c r="L79" s="18">
        <v>832.61650000000009</v>
      </c>
      <c r="M79" s="68">
        <f>L79/K79</f>
        <v>1</v>
      </c>
      <c r="N79"/>
      <c r="O79"/>
      <c r="P79"/>
    </row>
    <row r="80" spans="1:16" ht="18" x14ac:dyDescent="0.45">
      <c r="A80" s="13" t="s">
        <v>302</v>
      </c>
      <c r="B80" s="18">
        <v>436</v>
      </c>
      <c r="C80" s="18">
        <v>436</v>
      </c>
      <c r="D80" s="68">
        <v>1</v>
      </c>
      <c r="E80" s="18">
        <v>429</v>
      </c>
      <c r="F80" s="18">
        <v>429</v>
      </c>
      <c r="G80" s="68">
        <v>1</v>
      </c>
      <c r="H80" s="18">
        <v>424.86</v>
      </c>
      <c r="I80" s="18">
        <v>424.45</v>
      </c>
      <c r="J80" s="68">
        <v>0.999</v>
      </c>
      <c r="K80" s="18">
        <v>455.54627600000003</v>
      </c>
      <c r="L80" s="18">
        <v>454.36127600000003</v>
      </c>
      <c r="M80" s="68">
        <f t="shared" ref="M80:M89" si="12">L80/K80</f>
        <v>0.9973987275005185</v>
      </c>
      <c r="N80"/>
      <c r="O80"/>
      <c r="P80"/>
    </row>
    <row r="81" spans="1:16" ht="18" x14ac:dyDescent="0.45">
      <c r="A81" s="13" t="s">
        <v>303</v>
      </c>
      <c r="B81" s="18">
        <v>848</v>
      </c>
      <c r="C81" s="18">
        <v>848</v>
      </c>
      <c r="D81" s="68">
        <v>1</v>
      </c>
      <c r="E81" s="18">
        <v>859</v>
      </c>
      <c r="F81" s="18">
        <v>858</v>
      </c>
      <c r="G81" s="68">
        <v>0.999</v>
      </c>
      <c r="H81" s="18">
        <v>858.68</v>
      </c>
      <c r="I81" s="18">
        <v>853.38</v>
      </c>
      <c r="J81" s="68">
        <v>0.99380000000000002</v>
      </c>
      <c r="K81" s="18">
        <v>878.06184899999994</v>
      </c>
      <c r="L81" s="18">
        <v>878.06184899999994</v>
      </c>
      <c r="M81" s="68">
        <f t="shared" si="12"/>
        <v>1</v>
      </c>
      <c r="N81"/>
      <c r="O81"/>
      <c r="P81"/>
    </row>
    <row r="82" spans="1:16" ht="18" x14ac:dyDescent="0.45">
      <c r="A82" s="13" t="s">
        <v>304</v>
      </c>
      <c r="B82" s="18">
        <v>261</v>
      </c>
      <c r="C82" s="18">
        <v>261</v>
      </c>
      <c r="D82" s="68">
        <v>1</v>
      </c>
      <c r="E82" s="18">
        <v>266</v>
      </c>
      <c r="F82" s="18">
        <v>265</v>
      </c>
      <c r="G82" s="68">
        <v>0.996</v>
      </c>
      <c r="H82" s="18">
        <v>275.18</v>
      </c>
      <c r="I82" s="18">
        <v>267.38</v>
      </c>
      <c r="J82" s="68">
        <v>0.97330000000000005</v>
      </c>
      <c r="K82" s="18">
        <v>281.00420000000003</v>
      </c>
      <c r="L82" s="18">
        <v>281.00240000000002</v>
      </c>
      <c r="M82" s="68">
        <f t="shared" si="12"/>
        <v>0.99999359440179181</v>
      </c>
      <c r="N82"/>
      <c r="O82"/>
      <c r="P82"/>
    </row>
    <row r="83" spans="1:16" ht="18" x14ac:dyDescent="0.45">
      <c r="A83" s="13" t="s">
        <v>305</v>
      </c>
      <c r="B83" s="18">
        <v>22</v>
      </c>
      <c r="C83" s="18">
        <v>19</v>
      </c>
      <c r="D83" s="68">
        <v>0.86399999999999999</v>
      </c>
      <c r="E83" s="18">
        <v>19</v>
      </c>
      <c r="F83" s="18">
        <v>16</v>
      </c>
      <c r="G83" s="68">
        <v>0.84199999999999997</v>
      </c>
      <c r="H83" s="18">
        <v>18.22</v>
      </c>
      <c r="I83" s="18">
        <v>15.17</v>
      </c>
      <c r="J83" s="68">
        <v>0.83230000000000004</v>
      </c>
      <c r="K83" s="18">
        <v>18.40043</v>
      </c>
      <c r="L83" s="18">
        <v>15.631430000000002</v>
      </c>
      <c r="M83" s="68">
        <f t="shared" si="12"/>
        <v>0.84951438634858001</v>
      </c>
      <c r="N83"/>
      <c r="O83"/>
      <c r="P83"/>
    </row>
    <row r="84" spans="1:16" ht="18" x14ac:dyDescent="0.45">
      <c r="A84" s="13" t="s">
        <v>307</v>
      </c>
      <c r="B84" s="18">
        <v>4</v>
      </c>
      <c r="C84" s="18">
        <v>4</v>
      </c>
      <c r="D84" s="68">
        <v>1</v>
      </c>
      <c r="E84" s="18">
        <v>4</v>
      </c>
      <c r="F84" s="18">
        <v>4</v>
      </c>
      <c r="G84" s="68">
        <v>1</v>
      </c>
      <c r="H84" s="18">
        <v>5.15</v>
      </c>
      <c r="I84" s="18">
        <v>5.07</v>
      </c>
      <c r="J84" s="68">
        <v>0.9849</v>
      </c>
      <c r="K84" s="18">
        <v>5.6269</v>
      </c>
      <c r="L84" s="18">
        <v>5.5236999999999998</v>
      </c>
      <c r="M84" s="68">
        <f t="shared" si="12"/>
        <v>0.98165952833709502</v>
      </c>
      <c r="N84"/>
      <c r="O84"/>
      <c r="P84"/>
    </row>
    <row r="85" spans="1:16" ht="18" x14ac:dyDescent="0.45">
      <c r="A85" s="13" t="s">
        <v>308</v>
      </c>
      <c r="B85" s="18">
        <v>68</v>
      </c>
      <c r="C85" s="18">
        <v>50</v>
      </c>
      <c r="D85" s="68">
        <v>0.73499999999999999</v>
      </c>
      <c r="E85" s="18">
        <v>68</v>
      </c>
      <c r="F85" s="18">
        <v>46</v>
      </c>
      <c r="G85" s="68">
        <v>0.67600000000000005</v>
      </c>
      <c r="H85" s="18">
        <v>60.23</v>
      </c>
      <c r="I85" s="18">
        <v>50.23</v>
      </c>
      <c r="J85" s="68">
        <v>0.83389999999999997</v>
      </c>
      <c r="K85" s="18">
        <v>55.563990000000004</v>
      </c>
      <c r="L85" s="18">
        <v>45.519990000000007</v>
      </c>
      <c r="M85" s="68">
        <f t="shared" si="12"/>
        <v>0.81923544367494139</v>
      </c>
      <c r="N85"/>
      <c r="O85"/>
      <c r="P85"/>
    </row>
    <row r="86" spans="1:16" ht="18" x14ac:dyDescent="0.45">
      <c r="A86" s="13" t="s">
        <v>309</v>
      </c>
      <c r="B86" s="18">
        <v>36</v>
      </c>
      <c r="C86" s="18">
        <v>36</v>
      </c>
      <c r="D86" s="68">
        <v>1</v>
      </c>
      <c r="E86" s="18">
        <v>20</v>
      </c>
      <c r="F86" s="18">
        <v>19</v>
      </c>
      <c r="G86" s="68">
        <v>0.95</v>
      </c>
      <c r="H86" s="18">
        <v>17.18</v>
      </c>
      <c r="I86" s="18">
        <v>17.16</v>
      </c>
      <c r="J86" s="68">
        <v>0.99880000000000002</v>
      </c>
      <c r="K86" s="18">
        <v>20.6799</v>
      </c>
      <c r="L86" s="18">
        <v>20.6799</v>
      </c>
      <c r="M86" s="68">
        <f t="shared" si="12"/>
        <v>1</v>
      </c>
      <c r="N86"/>
      <c r="O86"/>
      <c r="P86"/>
    </row>
    <row r="87" spans="1:16" ht="18" x14ac:dyDescent="0.45">
      <c r="A87" s="13" t="s">
        <v>310</v>
      </c>
      <c r="B87" s="18">
        <v>2</v>
      </c>
      <c r="C87" s="18">
        <v>2</v>
      </c>
      <c r="D87" s="68">
        <v>1</v>
      </c>
      <c r="E87" s="18">
        <v>3</v>
      </c>
      <c r="F87" s="18">
        <v>3</v>
      </c>
      <c r="G87" s="68">
        <v>1</v>
      </c>
      <c r="H87" s="18">
        <v>1</v>
      </c>
      <c r="I87" s="18">
        <v>0.99</v>
      </c>
      <c r="J87" s="68">
        <v>0.98899999999999999</v>
      </c>
      <c r="K87" s="18">
        <v>1.389</v>
      </c>
      <c r="L87" s="18">
        <v>1.389</v>
      </c>
      <c r="M87" s="68">
        <f t="shared" si="12"/>
        <v>1</v>
      </c>
      <c r="N87"/>
      <c r="O87"/>
      <c r="P87"/>
    </row>
    <row r="88" spans="1:16" ht="18" x14ac:dyDescent="0.45">
      <c r="A88" s="13" t="s">
        <v>311</v>
      </c>
      <c r="B88" s="18">
        <v>2</v>
      </c>
      <c r="C88" s="18">
        <v>2</v>
      </c>
      <c r="D88" s="68">
        <v>1</v>
      </c>
      <c r="E88" s="18">
        <v>2</v>
      </c>
      <c r="F88" s="18">
        <v>2</v>
      </c>
      <c r="G88" s="68">
        <v>1</v>
      </c>
      <c r="H88" s="18">
        <v>2.67</v>
      </c>
      <c r="I88" s="18">
        <v>2.67</v>
      </c>
      <c r="J88" s="68">
        <v>1</v>
      </c>
      <c r="K88" s="18">
        <v>2.3416299999999999</v>
      </c>
      <c r="L88" s="18">
        <v>2.3416299999999999</v>
      </c>
      <c r="M88" s="68">
        <f t="shared" si="12"/>
        <v>1</v>
      </c>
      <c r="N88"/>
      <c r="O88"/>
      <c r="P88"/>
    </row>
    <row r="89" spans="1:16" ht="18" x14ac:dyDescent="0.45">
      <c r="A89" s="13" t="s">
        <v>312</v>
      </c>
      <c r="B89" s="18">
        <v>0</v>
      </c>
      <c r="C89" s="18">
        <v>0</v>
      </c>
      <c r="D89" s="68" t="s">
        <v>306</v>
      </c>
      <c r="E89" s="18">
        <v>1</v>
      </c>
      <c r="F89" s="18">
        <v>1</v>
      </c>
      <c r="G89" s="68">
        <v>1</v>
      </c>
      <c r="H89" s="18">
        <v>2.95</v>
      </c>
      <c r="I89" s="18">
        <v>2.95</v>
      </c>
      <c r="J89" s="68">
        <v>1</v>
      </c>
      <c r="K89" s="18">
        <v>19.600000000000001</v>
      </c>
      <c r="L89" s="18">
        <v>19.600000000000001</v>
      </c>
      <c r="M89" s="68">
        <f t="shared" si="12"/>
        <v>1</v>
      </c>
      <c r="N89"/>
      <c r="O89"/>
      <c r="P89"/>
    </row>
    <row r="90" spans="1:16" ht="18" x14ac:dyDescent="0.45">
      <c r="A90" s="59" t="s">
        <v>93</v>
      </c>
      <c r="B90" s="18">
        <v>2350</v>
      </c>
      <c r="C90" s="18">
        <v>2326</v>
      </c>
      <c r="D90" s="68">
        <v>0.99</v>
      </c>
      <c r="E90" s="18">
        <v>2557</v>
      </c>
      <c r="F90" s="18">
        <v>2528</v>
      </c>
      <c r="G90" s="68">
        <v>0.98899999999999999</v>
      </c>
      <c r="H90" s="18">
        <v>2535.87</v>
      </c>
      <c r="I90" s="18">
        <v>2509.64</v>
      </c>
      <c r="J90" s="68">
        <v>0.98970000000000002</v>
      </c>
      <c r="K90" s="18">
        <f>SUM(K79:K89)</f>
        <v>2570.8306750000002</v>
      </c>
      <c r="L90" s="18">
        <f>SUM(L79:L89)</f>
        <v>2556.7276750000005</v>
      </c>
      <c r="M90" s="68">
        <f>L90/K90</f>
        <v>0.99451422447337978</v>
      </c>
      <c r="N90"/>
      <c r="O90"/>
      <c r="P90"/>
    </row>
    <row r="91" spans="1:16" x14ac:dyDescent="0.45">
      <c r="A91" s="128" t="s">
        <v>730</v>
      </c>
      <c r="B91" s="123"/>
      <c r="C91" s="123"/>
      <c r="D91" s="123"/>
      <c r="E91" s="123"/>
      <c r="F91" s="123"/>
      <c r="G91" s="123"/>
      <c r="H91" s="123"/>
      <c r="I91" s="123"/>
      <c r="J91" s="123"/>
    </row>
  </sheetData>
  <mergeCells count="30">
    <mergeCell ref="A4:J4"/>
    <mergeCell ref="A6:C6"/>
    <mergeCell ref="A7:A20"/>
    <mergeCell ref="B7:F7"/>
    <mergeCell ref="A47:B47"/>
    <mergeCell ref="A56:B56"/>
    <mergeCell ref="A52:B53"/>
    <mergeCell ref="A57:A58"/>
    <mergeCell ref="A59:B59"/>
    <mergeCell ref="A21:A23"/>
    <mergeCell ref="A24:B24"/>
    <mergeCell ref="A29:A40"/>
    <mergeCell ref="B29:F29"/>
    <mergeCell ref="A41:A46"/>
    <mergeCell ref="C52:F52"/>
    <mergeCell ref="A54:A55"/>
    <mergeCell ref="A60:B60"/>
    <mergeCell ref="A64:B65"/>
    <mergeCell ref="C64:G64"/>
    <mergeCell ref="A66:A67"/>
    <mergeCell ref="A68:B68"/>
    <mergeCell ref="A69:A70"/>
    <mergeCell ref="A71:B71"/>
    <mergeCell ref="A72:B72"/>
    <mergeCell ref="K77:M77"/>
    <mergeCell ref="A76:C76"/>
    <mergeCell ref="A77:A78"/>
    <mergeCell ref="B77:D77"/>
    <mergeCell ref="E77:G77"/>
    <mergeCell ref="H77:J77"/>
  </mergeCells>
  <phoneticPr fontId="1"/>
  <hyperlinks>
    <hyperlink ref="P1" location="目次!A1" display="目次に戻る" xr:uid="{9A46931E-413F-4883-B804-483D1D1A6F20}"/>
    <hyperlink ref="F1" location="目次!A1" display="目次に戻る" xr:uid="{9D49F4DB-5AE9-48EE-B8C9-B22473C4AF1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8"/>
  <sheetViews>
    <sheetView view="pageBreakPreview" zoomScale="80" zoomScaleNormal="90" zoomScaleSheetLayoutView="80" workbookViewId="0">
      <selection activeCell="G1" sqref="G1"/>
    </sheetView>
  </sheetViews>
  <sheetFormatPr defaultColWidth="9" defaultRowHeight="15" x14ac:dyDescent="0.45"/>
  <cols>
    <col min="1" max="2" width="28.5" style="5" customWidth="1"/>
    <col min="3" max="4" width="16.8984375" style="5" customWidth="1"/>
    <col min="5" max="6" width="18.09765625" style="5" customWidth="1"/>
    <col min="7" max="7" width="69" style="5" customWidth="1"/>
    <col min="8" max="16384" width="9" style="5"/>
  </cols>
  <sheetData>
    <row r="1" spans="1:7" ht="18" x14ac:dyDescent="0.45">
      <c r="G1" s="116" t="s">
        <v>10</v>
      </c>
    </row>
    <row r="2" spans="1:7" ht="18.600000000000001" x14ac:dyDescent="0.45">
      <c r="A2" s="7" t="s">
        <v>11</v>
      </c>
      <c r="B2" s="7"/>
      <c r="C2" s="7"/>
      <c r="D2" s="7"/>
    </row>
    <row r="3" spans="1:7" ht="18.600000000000001" x14ac:dyDescent="0.45">
      <c r="A3" s="7"/>
      <c r="B3" s="7"/>
      <c r="C3" s="7"/>
      <c r="D3" s="7"/>
    </row>
    <row r="4" spans="1:7" ht="15" customHeight="1" x14ac:dyDescent="0.45">
      <c r="A4" s="97" t="s">
        <v>822</v>
      </c>
      <c r="B4" s="97"/>
      <c r="C4" s="97"/>
      <c r="D4" s="97"/>
      <c r="E4" s="97"/>
      <c r="F4" s="97"/>
      <c r="G4" s="97"/>
    </row>
    <row r="5" spans="1:7" x14ac:dyDescent="0.45">
      <c r="A5" s="312" t="s">
        <v>313</v>
      </c>
      <c r="B5" s="312" t="s">
        <v>314</v>
      </c>
      <c r="C5" s="312" t="s">
        <v>741</v>
      </c>
      <c r="D5" s="312" t="s">
        <v>742</v>
      </c>
      <c r="E5" s="299" t="s">
        <v>315</v>
      </c>
      <c r="F5" s="300"/>
      <c r="G5" s="312" t="s">
        <v>316</v>
      </c>
    </row>
    <row r="6" spans="1:7" ht="30" x14ac:dyDescent="0.45">
      <c r="A6" s="313"/>
      <c r="B6" s="313"/>
      <c r="C6" s="313"/>
      <c r="D6" s="313"/>
      <c r="E6" s="10" t="s">
        <v>317</v>
      </c>
      <c r="F6" s="10" t="s">
        <v>318</v>
      </c>
      <c r="G6" s="313"/>
    </row>
    <row r="7" spans="1:7" ht="45" x14ac:dyDescent="0.45">
      <c r="A7" s="13" t="s">
        <v>319</v>
      </c>
      <c r="B7" s="13" t="s">
        <v>320</v>
      </c>
      <c r="C7" s="172">
        <v>186191</v>
      </c>
      <c r="D7" s="172">
        <v>155171</v>
      </c>
      <c r="E7" s="38">
        <v>62</v>
      </c>
      <c r="F7" s="38" t="s">
        <v>321</v>
      </c>
      <c r="G7" s="52" t="s">
        <v>322</v>
      </c>
    </row>
    <row r="8" spans="1:7" ht="30" x14ac:dyDescent="0.45">
      <c r="A8" s="13" t="s">
        <v>323</v>
      </c>
      <c r="B8" s="13" t="s">
        <v>324</v>
      </c>
      <c r="C8" s="172">
        <v>272235</v>
      </c>
      <c r="D8" s="172">
        <v>226499</v>
      </c>
      <c r="E8" s="38">
        <v>66</v>
      </c>
      <c r="F8" s="38">
        <v>0</v>
      </c>
      <c r="G8" s="52" t="s">
        <v>325</v>
      </c>
    </row>
    <row r="9" spans="1:7" ht="30" x14ac:dyDescent="0.45">
      <c r="A9" s="13" t="s">
        <v>326</v>
      </c>
      <c r="B9" s="13" t="s">
        <v>327</v>
      </c>
      <c r="C9" s="172">
        <v>175306</v>
      </c>
      <c r="D9" s="172">
        <v>137359</v>
      </c>
      <c r="E9" s="38">
        <v>60</v>
      </c>
      <c r="F9" s="38">
        <v>0</v>
      </c>
      <c r="G9" s="52" t="s">
        <v>325</v>
      </c>
    </row>
    <row r="10" spans="1:7" ht="30" x14ac:dyDescent="0.45">
      <c r="A10" s="13" t="s">
        <v>328</v>
      </c>
      <c r="B10" s="13" t="s">
        <v>329</v>
      </c>
      <c r="C10" s="69">
        <v>461801</v>
      </c>
      <c r="D10" s="69">
        <v>242355</v>
      </c>
      <c r="E10" s="38">
        <v>63</v>
      </c>
      <c r="F10" s="38">
        <v>0</v>
      </c>
      <c r="G10" s="52" t="s">
        <v>330</v>
      </c>
    </row>
    <row r="11" spans="1:7" ht="30" x14ac:dyDescent="0.45">
      <c r="A11" s="13" t="s">
        <v>331</v>
      </c>
      <c r="B11" s="13" t="s">
        <v>332</v>
      </c>
      <c r="C11" s="172">
        <v>194751</v>
      </c>
      <c r="D11" s="172">
        <v>143450</v>
      </c>
      <c r="E11" s="38">
        <v>61</v>
      </c>
      <c r="F11" s="38">
        <v>0</v>
      </c>
      <c r="G11" s="52" t="s">
        <v>325</v>
      </c>
    </row>
    <row r="12" spans="1:7" ht="45" x14ac:dyDescent="0.45">
      <c r="A12" s="13" t="s">
        <v>333</v>
      </c>
      <c r="B12" s="13" t="s">
        <v>334</v>
      </c>
      <c r="C12" s="172">
        <v>92372</v>
      </c>
      <c r="D12" s="172">
        <v>50178</v>
      </c>
      <c r="E12" s="38">
        <v>58</v>
      </c>
      <c r="F12" s="38">
        <v>0</v>
      </c>
      <c r="G12" s="52" t="s">
        <v>335</v>
      </c>
    </row>
    <row r="13" spans="1:7" ht="45" x14ac:dyDescent="0.45">
      <c r="A13" s="13" t="s">
        <v>336</v>
      </c>
      <c r="B13" s="13" t="s">
        <v>337</v>
      </c>
      <c r="C13" s="172">
        <v>90573</v>
      </c>
      <c r="D13" s="172">
        <v>25645</v>
      </c>
      <c r="E13" s="38">
        <v>63</v>
      </c>
      <c r="F13" s="38">
        <v>1</v>
      </c>
      <c r="G13" s="52" t="s">
        <v>338</v>
      </c>
    </row>
    <row r="14" spans="1:7" ht="30" x14ac:dyDescent="0.45">
      <c r="A14" s="13" t="s">
        <v>339</v>
      </c>
      <c r="B14" s="13" t="s">
        <v>340</v>
      </c>
      <c r="C14" s="172">
        <v>64542</v>
      </c>
      <c r="D14" s="172">
        <v>28324</v>
      </c>
      <c r="E14" s="38">
        <v>66</v>
      </c>
      <c r="F14" s="38">
        <v>1</v>
      </c>
      <c r="G14" s="52" t="s">
        <v>341</v>
      </c>
    </row>
    <row r="15" spans="1:7" ht="45" x14ac:dyDescent="0.45">
      <c r="A15" s="13" t="s">
        <v>342</v>
      </c>
      <c r="B15" s="13" t="s">
        <v>343</v>
      </c>
      <c r="C15" s="172">
        <v>106932</v>
      </c>
      <c r="D15" s="172">
        <v>60142</v>
      </c>
      <c r="E15" s="38">
        <v>65</v>
      </c>
      <c r="F15" s="38">
        <v>2</v>
      </c>
      <c r="G15" s="52" t="s">
        <v>344</v>
      </c>
    </row>
    <row r="16" spans="1:7" ht="60" x14ac:dyDescent="0.45">
      <c r="A16" s="13" t="s">
        <v>345</v>
      </c>
      <c r="B16" s="13" t="s">
        <v>346</v>
      </c>
      <c r="C16" s="172">
        <v>56249</v>
      </c>
      <c r="D16" s="172">
        <v>36013</v>
      </c>
      <c r="E16" s="38">
        <v>92</v>
      </c>
      <c r="F16" s="38">
        <v>2</v>
      </c>
      <c r="G16" s="52" t="s">
        <v>347</v>
      </c>
    </row>
    <row r="17" spans="1:7" ht="45" x14ac:dyDescent="0.45">
      <c r="A17" s="13" t="s">
        <v>348</v>
      </c>
      <c r="B17" s="13" t="s">
        <v>349</v>
      </c>
      <c r="C17" s="172">
        <v>14717</v>
      </c>
      <c r="D17" s="172">
        <v>14543</v>
      </c>
      <c r="E17" s="38">
        <v>106</v>
      </c>
      <c r="F17" s="38">
        <v>1</v>
      </c>
      <c r="G17" s="52" t="s">
        <v>350</v>
      </c>
    </row>
    <row r="18" spans="1:7" x14ac:dyDescent="0.45">
      <c r="A18" s="5" t="s">
        <v>351</v>
      </c>
    </row>
  </sheetData>
  <mergeCells count="6">
    <mergeCell ref="G5:G6"/>
    <mergeCell ref="A5:A6"/>
    <mergeCell ref="B5:B6"/>
    <mergeCell ref="C5:C6"/>
    <mergeCell ref="D5:D6"/>
    <mergeCell ref="E5:F5"/>
  </mergeCells>
  <phoneticPr fontId="1"/>
  <hyperlinks>
    <hyperlink ref="G1" location="目次!A1" display="目次に戻る" xr:uid="{00000000-0004-0000-1500-000000000000}"/>
  </hyperlinks>
  <pageMargins left="0.7" right="0.7" top="0.75" bottom="0.75" header="0.3" footer="0.3"/>
  <pageSetup paperSize="9" scale="3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36"/>
  <sheetViews>
    <sheetView zoomScaleNormal="100" workbookViewId="0">
      <selection activeCell="O1" sqref="O1"/>
    </sheetView>
  </sheetViews>
  <sheetFormatPr defaultColWidth="9" defaultRowHeight="14.4" x14ac:dyDescent="0.45"/>
  <cols>
    <col min="1" max="1" width="33.59765625" style="4" bestFit="1" customWidth="1"/>
    <col min="2" max="2" width="13.5" style="60" bestFit="1" customWidth="1"/>
    <col min="3" max="3" width="10.59765625" style="4" customWidth="1"/>
    <col min="4" max="4" width="11.09765625" style="4" customWidth="1"/>
    <col min="5" max="5" width="12.09765625" style="4" customWidth="1"/>
    <col min="6" max="6" width="6.09765625" style="4" customWidth="1"/>
    <col min="7" max="7" width="9.09765625" style="4" bestFit="1" customWidth="1"/>
    <col min="8" max="8" width="9.59765625" style="4" customWidth="1"/>
    <col min="9" max="10" width="11.09765625" style="4" bestFit="1" customWidth="1"/>
    <col min="11" max="11" width="9.59765625" style="4" bestFit="1" customWidth="1"/>
    <col min="12" max="12" width="9.09765625" style="4" bestFit="1" customWidth="1"/>
    <col min="13" max="13" width="8.09765625" style="4" bestFit="1" customWidth="1"/>
    <col min="14" max="14" width="9.59765625" style="4" bestFit="1" customWidth="1"/>
    <col min="15" max="15" width="11" style="4" bestFit="1" customWidth="1"/>
    <col min="16" max="16384" width="9" style="4"/>
  </cols>
  <sheetData>
    <row r="1" spans="1:15" ht="18" x14ac:dyDescent="0.45">
      <c r="O1" s="116" t="s">
        <v>10</v>
      </c>
    </row>
    <row r="2" spans="1:15" x14ac:dyDescent="0.45">
      <c r="A2" s="61" t="s">
        <v>11</v>
      </c>
      <c r="B2" s="62"/>
    </row>
    <row r="3" spans="1:15" ht="15.75" customHeight="1" x14ac:dyDescent="0.45">
      <c r="A3" s="61"/>
      <c r="B3" s="62"/>
    </row>
    <row r="4" spans="1:15" ht="15.75" customHeight="1" x14ac:dyDescent="0.45">
      <c r="A4" s="343" t="s">
        <v>823</v>
      </c>
      <c r="B4" s="343"/>
      <c r="C4" s="343"/>
      <c r="D4" s="63"/>
      <c r="O4" s="4" t="s">
        <v>196</v>
      </c>
    </row>
    <row r="5" spans="1:15" x14ac:dyDescent="0.45">
      <c r="A5" s="340" t="s">
        <v>197</v>
      </c>
      <c r="B5" s="340" t="s">
        <v>198</v>
      </c>
      <c r="C5" s="340" t="s">
        <v>199</v>
      </c>
      <c r="D5" s="340" t="s">
        <v>200</v>
      </c>
      <c r="E5" s="340"/>
      <c r="F5" s="340"/>
      <c r="G5" s="340"/>
      <c r="H5" s="340"/>
      <c r="I5" s="340" t="s">
        <v>201</v>
      </c>
      <c r="J5" s="340" t="s">
        <v>202</v>
      </c>
      <c r="K5" s="340"/>
      <c r="L5" s="340"/>
      <c r="M5" s="340"/>
      <c r="N5" s="340"/>
      <c r="O5" s="340" t="s">
        <v>203</v>
      </c>
    </row>
    <row r="6" spans="1:15" x14ac:dyDescent="0.45">
      <c r="A6" s="340"/>
      <c r="B6" s="340"/>
      <c r="C6" s="340"/>
      <c r="D6" s="340"/>
      <c r="E6" s="340"/>
      <c r="F6" s="340"/>
      <c r="G6" s="340"/>
      <c r="H6" s="340"/>
      <c r="I6" s="340"/>
      <c r="J6" s="340"/>
      <c r="K6" s="340"/>
      <c r="L6" s="340"/>
      <c r="M6" s="340"/>
      <c r="N6" s="340"/>
      <c r="O6" s="340"/>
    </row>
    <row r="7" spans="1:15" ht="40.5" customHeight="1" x14ac:dyDescent="0.45">
      <c r="A7" s="340"/>
      <c r="B7" s="340"/>
      <c r="C7" s="340"/>
      <c r="D7" s="340" t="s">
        <v>204</v>
      </c>
      <c r="E7" s="340" t="s">
        <v>205</v>
      </c>
      <c r="F7" s="340" t="s">
        <v>206</v>
      </c>
      <c r="G7" s="340" t="s">
        <v>207</v>
      </c>
      <c r="H7" s="340" t="s">
        <v>208</v>
      </c>
      <c r="I7" s="340"/>
      <c r="J7" s="340" t="s">
        <v>209</v>
      </c>
      <c r="K7" s="340" t="s">
        <v>210</v>
      </c>
      <c r="L7" s="341" t="s">
        <v>211</v>
      </c>
      <c r="M7" s="340" t="s">
        <v>212</v>
      </c>
      <c r="N7" s="341" t="s">
        <v>213</v>
      </c>
      <c r="O7" s="340"/>
    </row>
    <row r="8" spans="1:15" x14ac:dyDescent="0.45">
      <c r="A8" s="340"/>
      <c r="B8" s="340"/>
      <c r="C8" s="340"/>
      <c r="D8" s="340"/>
      <c r="E8" s="340"/>
      <c r="F8" s="340"/>
      <c r="G8" s="340"/>
      <c r="H8" s="340"/>
      <c r="I8" s="340"/>
      <c r="J8" s="340"/>
      <c r="K8" s="340"/>
      <c r="L8" s="342"/>
      <c r="M8" s="340"/>
      <c r="N8" s="342"/>
      <c r="O8" s="340"/>
    </row>
    <row r="9" spans="1:15" s="60" customFormat="1" x14ac:dyDescent="0.45">
      <c r="A9" s="65" t="s">
        <v>214</v>
      </c>
      <c r="B9" s="65" t="s">
        <v>215</v>
      </c>
      <c r="C9" s="173">
        <v>161915</v>
      </c>
      <c r="D9" s="173">
        <v>0</v>
      </c>
      <c r="E9" s="173">
        <v>161915</v>
      </c>
      <c r="F9" s="173">
        <v>0</v>
      </c>
      <c r="G9" s="173">
        <v>0</v>
      </c>
      <c r="H9" s="173">
        <v>0</v>
      </c>
      <c r="I9" s="173">
        <v>134022</v>
      </c>
      <c r="J9" s="173">
        <v>131639</v>
      </c>
      <c r="K9" s="173">
        <v>0</v>
      </c>
      <c r="L9" s="173">
        <v>0</v>
      </c>
      <c r="M9" s="173">
        <v>2384</v>
      </c>
      <c r="N9" s="173">
        <v>0</v>
      </c>
      <c r="O9" s="173">
        <v>27893</v>
      </c>
    </row>
    <row r="10" spans="1:15" s="60" customFormat="1" x14ac:dyDescent="0.45">
      <c r="A10" s="65" t="s">
        <v>216</v>
      </c>
      <c r="B10" s="65" t="s">
        <v>217</v>
      </c>
      <c r="C10" s="173">
        <v>357186</v>
      </c>
      <c r="D10" s="173">
        <v>357186</v>
      </c>
      <c r="E10" s="173">
        <v>0</v>
      </c>
      <c r="F10" s="173">
        <v>0</v>
      </c>
      <c r="G10" s="173">
        <v>0</v>
      </c>
      <c r="H10" s="173">
        <v>0</v>
      </c>
      <c r="I10" s="173">
        <v>255967</v>
      </c>
      <c r="J10" s="173">
        <v>0</v>
      </c>
      <c r="K10" s="173">
        <v>251332</v>
      </c>
      <c r="L10" s="173">
        <v>0</v>
      </c>
      <c r="M10" s="173">
        <v>0</v>
      </c>
      <c r="N10" s="173">
        <v>4635</v>
      </c>
      <c r="O10" s="173">
        <v>101219</v>
      </c>
    </row>
    <row r="11" spans="1:15" s="60" customFormat="1" x14ac:dyDescent="0.45">
      <c r="A11" s="65" t="s">
        <v>218</v>
      </c>
      <c r="B11" s="65" t="s">
        <v>219</v>
      </c>
      <c r="C11" s="173">
        <v>55120</v>
      </c>
      <c r="D11" s="173">
        <v>0</v>
      </c>
      <c r="E11" s="173">
        <v>55120</v>
      </c>
      <c r="F11" s="173">
        <v>0</v>
      </c>
      <c r="G11" s="173">
        <v>0</v>
      </c>
      <c r="H11" s="173">
        <v>0</v>
      </c>
      <c r="I11" s="173">
        <v>51345</v>
      </c>
      <c r="J11" s="173">
        <v>51345</v>
      </c>
      <c r="K11" s="173">
        <v>0</v>
      </c>
      <c r="L11" s="173">
        <v>0</v>
      </c>
      <c r="M11" s="173">
        <v>0</v>
      </c>
      <c r="N11" s="173">
        <v>0</v>
      </c>
      <c r="O11" s="173">
        <v>3775</v>
      </c>
    </row>
    <row r="12" spans="1:15" s="60" customFormat="1" ht="14.4" customHeight="1" x14ac:dyDescent="0.45">
      <c r="A12" s="339" t="s">
        <v>220</v>
      </c>
      <c r="B12" s="65" t="s">
        <v>221</v>
      </c>
      <c r="C12" s="173">
        <v>158806</v>
      </c>
      <c r="D12" s="173">
        <v>10471</v>
      </c>
      <c r="E12" s="173">
        <v>148335</v>
      </c>
      <c r="F12" s="173">
        <v>0</v>
      </c>
      <c r="G12" s="173">
        <v>0</v>
      </c>
      <c r="H12" s="173">
        <v>0</v>
      </c>
      <c r="I12" s="173">
        <v>52376</v>
      </c>
      <c r="J12" s="173">
        <v>0</v>
      </c>
      <c r="K12" s="173">
        <v>35481</v>
      </c>
      <c r="L12" s="173">
        <v>0</v>
      </c>
      <c r="M12" s="173">
        <v>0</v>
      </c>
      <c r="N12" s="173">
        <v>15522</v>
      </c>
      <c r="O12" s="173">
        <v>106430</v>
      </c>
    </row>
    <row r="13" spans="1:15" s="60" customFormat="1" ht="14.4" customHeight="1" x14ac:dyDescent="0.45">
      <c r="A13" s="339"/>
      <c r="B13" s="65" t="s">
        <v>222</v>
      </c>
      <c r="C13" s="173">
        <v>187802</v>
      </c>
      <c r="D13" s="173">
        <v>187802</v>
      </c>
      <c r="E13" s="173">
        <v>0</v>
      </c>
      <c r="F13" s="173">
        <v>0</v>
      </c>
      <c r="G13" s="173">
        <v>0</v>
      </c>
      <c r="H13" s="173">
        <v>0</v>
      </c>
      <c r="I13" s="173">
        <v>90120.5</v>
      </c>
      <c r="J13" s="173">
        <v>0</v>
      </c>
      <c r="K13" s="173">
        <v>0</v>
      </c>
      <c r="L13" s="173">
        <v>0</v>
      </c>
      <c r="M13" s="173">
        <v>0</v>
      </c>
      <c r="N13" s="173">
        <v>90120.5</v>
      </c>
      <c r="O13" s="173">
        <v>97681.5</v>
      </c>
    </row>
    <row r="14" spans="1:15" s="60" customFormat="1" ht="28.8" x14ac:dyDescent="0.45">
      <c r="A14" s="65" t="s">
        <v>824</v>
      </c>
      <c r="B14" s="65" t="s">
        <v>223</v>
      </c>
      <c r="C14" s="173">
        <v>147638.7771635727</v>
      </c>
      <c r="D14" s="173">
        <v>0</v>
      </c>
      <c r="E14" s="173">
        <v>147638.7771635727</v>
      </c>
      <c r="F14" s="173">
        <v>0</v>
      </c>
      <c r="G14" s="173">
        <v>0</v>
      </c>
      <c r="H14" s="173">
        <v>0</v>
      </c>
      <c r="I14" s="173">
        <v>83357.297113024033</v>
      </c>
      <c r="J14" s="173">
        <v>83357.297113024033</v>
      </c>
      <c r="K14" s="173">
        <v>0</v>
      </c>
      <c r="L14" s="173">
        <v>0</v>
      </c>
      <c r="M14" s="173">
        <v>0</v>
      </c>
      <c r="N14" s="173">
        <v>0</v>
      </c>
      <c r="O14" s="173">
        <v>64281.480050548664</v>
      </c>
    </row>
    <row r="15" spans="1:15" s="60" customFormat="1" x14ac:dyDescent="0.45">
      <c r="A15" s="65" t="s">
        <v>224</v>
      </c>
      <c r="B15" s="65" t="s">
        <v>225</v>
      </c>
      <c r="C15" s="173">
        <v>608415</v>
      </c>
      <c r="D15" s="173">
        <v>608415</v>
      </c>
      <c r="E15" s="173">
        <v>0</v>
      </c>
      <c r="F15" s="173">
        <v>0</v>
      </c>
      <c r="G15" s="173">
        <v>0</v>
      </c>
      <c r="H15" s="173">
        <v>0</v>
      </c>
      <c r="I15" s="173">
        <v>193035</v>
      </c>
      <c r="J15" s="173">
        <v>193035</v>
      </c>
      <c r="K15" s="173">
        <v>0</v>
      </c>
      <c r="L15" s="173">
        <v>0</v>
      </c>
      <c r="M15" s="173">
        <v>0</v>
      </c>
      <c r="N15" s="173">
        <v>0</v>
      </c>
      <c r="O15" s="173">
        <v>415380</v>
      </c>
    </row>
    <row r="16" spans="1:15" s="60" customFormat="1" x14ac:dyDescent="0.45">
      <c r="A16" s="65" t="s">
        <v>226</v>
      </c>
      <c r="B16" s="65" t="s">
        <v>227</v>
      </c>
      <c r="C16" s="173">
        <v>33471</v>
      </c>
      <c r="D16" s="173">
        <v>0</v>
      </c>
      <c r="E16" s="173">
        <v>33471</v>
      </c>
      <c r="F16" s="173">
        <v>0</v>
      </c>
      <c r="G16" s="173">
        <v>0</v>
      </c>
      <c r="H16" s="173">
        <v>0</v>
      </c>
      <c r="I16" s="173">
        <v>14392.5</v>
      </c>
      <c r="J16" s="173">
        <v>14392.5</v>
      </c>
      <c r="K16" s="173">
        <v>0</v>
      </c>
      <c r="L16" s="173">
        <v>0</v>
      </c>
      <c r="M16" s="173">
        <v>0</v>
      </c>
      <c r="N16" s="173">
        <v>0</v>
      </c>
      <c r="O16" s="173">
        <v>19078.5</v>
      </c>
    </row>
    <row r="17" spans="1:15" s="60" customFormat="1" ht="14.4" customHeight="1" x14ac:dyDescent="0.45">
      <c r="A17" s="339" t="s">
        <v>228</v>
      </c>
      <c r="B17" s="65" t="s">
        <v>229</v>
      </c>
      <c r="C17" s="173">
        <v>117140</v>
      </c>
      <c r="D17" s="173">
        <v>117140</v>
      </c>
      <c r="E17" s="173">
        <v>0</v>
      </c>
      <c r="F17" s="173">
        <v>0</v>
      </c>
      <c r="G17" s="173">
        <v>0</v>
      </c>
      <c r="H17" s="173">
        <v>0</v>
      </c>
      <c r="I17" s="173">
        <v>43680</v>
      </c>
      <c r="J17" s="173">
        <v>0</v>
      </c>
      <c r="K17" s="173">
        <v>43680</v>
      </c>
      <c r="L17" s="173">
        <v>0</v>
      </c>
      <c r="M17" s="173">
        <v>0</v>
      </c>
      <c r="N17" s="173">
        <v>0</v>
      </c>
      <c r="O17" s="173">
        <v>73460</v>
      </c>
    </row>
    <row r="18" spans="1:15" s="60" customFormat="1" ht="14.4" customHeight="1" x14ac:dyDescent="0.45">
      <c r="A18" s="339"/>
      <c r="B18" s="65" t="s">
        <v>230</v>
      </c>
      <c r="C18" s="173">
        <v>291641</v>
      </c>
      <c r="D18" s="173">
        <v>291641</v>
      </c>
      <c r="E18" s="173">
        <v>0</v>
      </c>
      <c r="F18" s="173">
        <v>0</v>
      </c>
      <c r="G18" s="173">
        <v>0</v>
      </c>
      <c r="H18" s="173">
        <v>0</v>
      </c>
      <c r="I18" s="173">
        <v>131481</v>
      </c>
      <c r="J18" s="173">
        <v>114226</v>
      </c>
      <c r="K18" s="173">
        <v>0</v>
      </c>
      <c r="L18" s="173">
        <v>0</v>
      </c>
      <c r="M18" s="173">
        <v>0</v>
      </c>
      <c r="N18" s="173">
        <v>17255</v>
      </c>
      <c r="O18" s="173">
        <v>160160</v>
      </c>
    </row>
    <row r="19" spans="1:15" s="60" customFormat="1" x14ac:dyDescent="0.45">
      <c r="A19" s="339" t="s">
        <v>231</v>
      </c>
      <c r="B19" s="65" t="s">
        <v>232</v>
      </c>
      <c r="C19" s="173">
        <v>195556</v>
      </c>
      <c r="D19" s="173">
        <v>195556</v>
      </c>
      <c r="E19" s="173">
        <v>0</v>
      </c>
      <c r="F19" s="173">
        <v>0</v>
      </c>
      <c r="G19" s="173">
        <v>0</v>
      </c>
      <c r="H19" s="173">
        <v>0</v>
      </c>
      <c r="I19" s="173">
        <v>75123</v>
      </c>
      <c r="J19" s="173">
        <v>0</v>
      </c>
      <c r="K19" s="173">
        <v>75123</v>
      </c>
      <c r="L19" s="173">
        <v>0</v>
      </c>
      <c r="M19" s="173">
        <v>0</v>
      </c>
      <c r="N19" s="173">
        <v>0</v>
      </c>
      <c r="O19" s="173">
        <v>120433</v>
      </c>
    </row>
    <row r="20" spans="1:15" s="60" customFormat="1" ht="29.1" customHeight="1" x14ac:dyDescent="0.45">
      <c r="A20" s="339"/>
      <c r="B20" s="65" t="s">
        <v>233</v>
      </c>
      <c r="C20" s="173">
        <v>276822</v>
      </c>
      <c r="D20" s="173">
        <v>0</v>
      </c>
      <c r="E20" s="173">
        <v>276822</v>
      </c>
      <c r="F20" s="173">
        <v>0</v>
      </c>
      <c r="G20" s="173">
        <v>0</v>
      </c>
      <c r="H20" s="173">
        <v>0</v>
      </c>
      <c r="I20" s="173">
        <v>179934.3</v>
      </c>
      <c r="J20" s="173">
        <v>179934.3</v>
      </c>
      <c r="K20" s="173">
        <v>0</v>
      </c>
      <c r="L20" s="173">
        <v>0</v>
      </c>
      <c r="M20" s="173">
        <v>0</v>
      </c>
      <c r="N20" s="173">
        <v>0</v>
      </c>
      <c r="O20" s="173">
        <v>96887.700000000012</v>
      </c>
    </row>
    <row r="21" spans="1:15" s="60" customFormat="1" x14ac:dyDescent="0.45">
      <c r="A21" s="65" t="s">
        <v>234</v>
      </c>
      <c r="B21" s="65" t="s">
        <v>235</v>
      </c>
      <c r="C21" s="173">
        <v>28546</v>
      </c>
      <c r="D21" s="173">
        <v>0</v>
      </c>
      <c r="E21" s="173">
        <v>28546</v>
      </c>
      <c r="F21" s="173">
        <v>0</v>
      </c>
      <c r="G21" s="173">
        <v>0</v>
      </c>
      <c r="H21" s="173">
        <v>0</v>
      </c>
      <c r="I21" s="173">
        <v>22436</v>
      </c>
      <c r="J21" s="173">
        <v>22436</v>
      </c>
      <c r="K21" s="173">
        <v>0</v>
      </c>
      <c r="L21" s="173">
        <v>0</v>
      </c>
      <c r="M21" s="173">
        <v>0</v>
      </c>
      <c r="N21" s="173">
        <v>0</v>
      </c>
      <c r="O21" s="173">
        <v>6110</v>
      </c>
    </row>
    <row r="22" spans="1:15" s="60" customFormat="1" x14ac:dyDescent="0.45">
      <c r="A22" s="65" t="s">
        <v>236</v>
      </c>
      <c r="B22" s="65" t="s">
        <v>237</v>
      </c>
      <c r="C22" s="173">
        <v>57331</v>
      </c>
      <c r="D22" s="173">
        <v>0</v>
      </c>
      <c r="E22" s="173">
        <v>57331</v>
      </c>
      <c r="F22" s="173">
        <v>0</v>
      </c>
      <c r="G22" s="173">
        <v>0</v>
      </c>
      <c r="H22" s="173">
        <v>0</v>
      </c>
      <c r="I22" s="173">
        <v>26885</v>
      </c>
      <c r="J22" s="173">
        <v>26885</v>
      </c>
      <c r="K22" s="173">
        <v>0</v>
      </c>
      <c r="L22" s="173">
        <v>0</v>
      </c>
      <c r="M22" s="173">
        <v>0</v>
      </c>
      <c r="N22" s="173">
        <v>0</v>
      </c>
      <c r="O22" s="173">
        <v>30446</v>
      </c>
    </row>
    <row r="23" spans="1:15" s="60" customFormat="1" ht="14.4" customHeight="1" x14ac:dyDescent="0.45">
      <c r="A23" s="339" t="s">
        <v>238</v>
      </c>
      <c r="B23" s="65" t="s">
        <v>239</v>
      </c>
      <c r="C23" s="173">
        <v>137365</v>
      </c>
      <c r="D23" s="173">
        <v>0</v>
      </c>
      <c r="E23" s="173">
        <v>137365</v>
      </c>
      <c r="F23" s="173">
        <v>0</v>
      </c>
      <c r="G23" s="173">
        <v>0</v>
      </c>
      <c r="H23" s="173">
        <v>0</v>
      </c>
      <c r="I23" s="173">
        <v>83288</v>
      </c>
      <c r="J23" s="173">
        <v>83288</v>
      </c>
      <c r="K23" s="173">
        <v>0</v>
      </c>
      <c r="L23" s="173">
        <v>0</v>
      </c>
      <c r="M23" s="173">
        <v>0</v>
      </c>
      <c r="N23" s="173">
        <v>0</v>
      </c>
      <c r="O23" s="173">
        <v>54077</v>
      </c>
    </row>
    <row r="24" spans="1:15" s="60" customFormat="1" ht="14.4" customHeight="1" x14ac:dyDescent="0.45">
      <c r="A24" s="339"/>
      <c r="B24" s="65" t="s">
        <v>240</v>
      </c>
      <c r="C24" s="173">
        <v>155087</v>
      </c>
      <c r="D24" s="173">
        <v>0</v>
      </c>
      <c r="E24" s="173">
        <v>155087</v>
      </c>
      <c r="F24" s="173">
        <v>0</v>
      </c>
      <c r="G24" s="173">
        <v>0</v>
      </c>
      <c r="H24" s="173">
        <v>0</v>
      </c>
      <c r="I24" s="173">
        <v>70594</v>
      </c>
      <c r="J24" s="173">
        <v>70594</v>
      </c>
      <c r="K24" s="173">
        <v>0</v>
      </c>
      <c r="L24" s="173">
        <v>0</v>
      </c>
      <c r="M24" s="173">
        <v>0</v>
      </c>
      <c r="N24" s="173">
        <v>0</v>
      </c>
      <c r="O24" s="173">
        <v>84493</v>
      </c>
    </row>
    <row r="25" spans="1:15" s="60" customFormat="1" x14ac:dyDescent="0.45">
      <c r="A25" s="339"/>
      <c r="B25" s="65" t="s">
        <v>241</v>
      </c>
      <c r="C25" s="173">
        <v>230285</v>
      </c>
      <c r="D25" s="173">
        <v>0</v>
      </c>
      <c r="E25" s="173">
        <v>230285</v>
      </c>
      <c r="F25" s="173">
        <v>0</v>
      </c>
      <c r="G25" s="173">
        <v>0</v>
      </c>
      <c r="H25" s="173">
        <v>0</v>
      </c>
      <c r="I25" s="173">
        <v>174895</v>
      </c>
      <c r="J25" s="173">
        <v>174895</v>
      </c>
      <c r="K25" s="173">
        <v>0</v>
      </c>
      <c r="L25" s="173">
        <v>0</v>
      </c>
      <c r="M25" s="173">
        <v>0</v>
      </c>
      <c r="N25" s="173">
        <v>0</v>
      </c>
      <c r="O25" s="173">
        <v>55390</v>
      </c>
    </row>
    <row r="26" spans="1:15" s="60" customFormat="1" x14ac:dyDescent="0.45">
      <c r="A26" s="339"/>
      <c r="B26" s="65" t="s">
        <v>242</v>
      </c>
      <c r="C26" s="173">
        <v>71240</v>
      </c>
      <c r="D26" s="173">
        <v>0</v>
      </c>
      <c r="E26" s="173">
        <v>71240</v>
      </c>
      <c r="F26" s="173">
        <v>0</v>
      </c>
      <c r="G26" s="173">
        <v>0</v>
      </c>
      <c r="H26" s="173">
        <v>0</v>
      </c>
      <c r="I26" s="173">
        <v>42744</v>
      </c>
      <c r="J26" s="173">
        <v>42744</v>
      </c>
      <c r="K26" s="173">
        <v>0</v>
      </c>
      <c r="L26" s="173">
        <v>0</v>
      </c>
      <c r="M26" s="173">
        <v>0</v>
      </c>
      <c r="N26" s="173">
        <v>0</v>
      </c>
      <c r="O26" s="173">
        <v>28496</v>
      </c>
    </row>
    <row r="27" spans="1:15" s="60" customFormat="1" x14ac:dyDescent="0.45">
      <c r="A27" s="339"/>
      <c r="B27" s="65" t="s">
        <v>243</v>
      </c>
      <c r="C27" s="173">
        <v>402426</v>
      </c>
      <c r="D27" s="173">
        <v>0</v>
      </c>
      <c r="E27" s="173">
        <v>402426</v>
      </c>
      <c r="F27" s="173">
        <v>0</v>
      </c>
      <c r="G27" s="173">
        <v>0</v>
      </c>
      <c r="H27" s="173">
        <v>0</v>
      </c>
      <c r="I27" s="173">
        <v>278818</v>
      </c>
      <c r="J27" s="173">
        <v>278818</v>
      </c>
      <c r="K27" s="173">
        <v>0</v>
      </c>
      <c r="L27" s="173">
        <v>0</v>
      </c>
      <c r="M27" s="173">
        <v>0</v>
      </c>
      <c r="N27" s="173">
        <v>0</v>
      </c>
      <c r="O27" s="173">
        <v>123608</v>
      </c>
    </row>
    <row r="28" spans="1:15" s="60" customFormat="1" x14ac:dyDescent="0.45">
      <c r="A28" s="339"/>
      <c r="B28" s="65" t="s">
        <v>244</v>
      </c>
      <c r="C28" s="173">
        <v>309544</v>
      </c>
      <c r="D28" s="173">
        <v>0</v>
      </c>
      <c r="E28" s="173">
        <v>309544</v>
      </c>
      <c r="F28" s="173">
        <v>0</v>
      </c>
      <c r="G28" s="173">
        <v>0</v>
      </c>
      <c r="H28" s="173">
        <v>0</v>
      </c>
      <c r="I28" s="173">
        <v>223097</v>
      </c>
      <c r="J28" s="173">
        <v>176561</v>
      </c>
      <c r="K28" s="173">
        <v>0</v>
      </c>
      <c r="L28" s="173">
        <v>0</v>
      </c>
      <c r="M28" s="173">
        <v>0</v>
      </c>
      <c r="N28" s="173">
        <v>46536</v>
      </c>
      <c r="O28" s="173">
        <v>86447</v>
      </c>
    </row>
    <row r="29" spans="1:15" s="60" customFormat="1" x14ac:dyDescent="0.45">
      <c r="A29" s="65" t="s">
        <v>245</v>
      </c>
      <c r="B29" s="65" t="s">
        <v>246</v>
      </c>
      <c r="C29" s="173">
        <v>96688</v>
      </c>
      <c r="D29" s="173">
        <v>0</v>
      </c>
      <c r="E29" s="173">
        <v>96688</v>
      </c>
      <c r="F29" s="173">
        <v>0</v>
      </c>
      <c r="G29" s="173">
        <v>0</v>
      </c>
      <c r="H29" s="173">
        <v>0</v>
      </c>
      <c r="I29" s="173">
        <v>49343</v>
      </c>
      <c r="J29" s="173">
        <v>0</v>
      </c>
      <c r="K29" s="173">
        <v>49343</v>
      </c>
      <c r="L29" s="173">
        <v>0</v>
      </c>
      <c r="M29" s="173">
        <v>0</v>
      </c>
      <c r="N29" s="173">
        <v>0</v>
      </c>
      <c r="O29" s="173">
        <v>47345</v>
      </c>
    </row>
    <row r="30" spans="1:15" s="60" customFormat="1" ht="28.8" x14ac:dyDescent="0.45">
      <c r="A30" s="65" t="s">
        <v>247</v>
      </c>
      <c r="B30" s="65" t="s">
        <v>248</v>
      </c>
      <c r="C30" s="173">
        <v>75980</v>
      </c>
      <c r="D30" s="173">
        <v>75048</v>
      </c>
      <c r="E30" s="173">
        <v>932</v>
      </c>
      <c r="F30" s="173">
        <v>0</v>
      </c>
      <c r="G30" s="173">
        <v>0</v>
      </c>
      <c r="H30" s="173">
        <v>0</v>
      </c>
      <c r="I30" s="173">
        <v>17918</v>
      </c>
      <c r="J30" s="173">
        <v>0</v>
      </c>
      <c r="K30" s="173">
        <v>0</v>
      </c>
      <c r="L30" s="173">
        <v>0</v>
      </c>
      <c r="M30" s="173">
        <v>0</v>
      </c>
      <c r="N30" s="173">
        <v>17918</v>
      </c>
      <c r="O30" s="173">
        <v>58062</v>
      </c>
    </row>
    <row r="31" spans="1:15" s="60" customFormat="1" x14ac:dyDescent="0.45">
      <c r="A31" s="65" t="s">
        <v>249</v>
      </c>
      <c r="B31" s="65" t="s">
        <v>250</v>
      </c>
      <c r="C31" s="173">
        <v>111349</v>
      </c>
      <c r="D31" s="173">
        <v>0</v>
      </c>
      <c r="E31" s="173">
        <v>111349</v>
      </c>
      <c r="F31" s="173">
        <v>0</v>
      </c>
      <c r="G31" s="173">
        <v>0</v>
      </c>
      <c r="H31" s="173">
        <v>0</v>
      </c>
      <c r="I31" s="173">
        <v>75417</v>
      </c>
      <c r="J31" s="173">
        <v>75417</v>
      </c>
      <c r="K31" s="173">
        <v>0</v>
      </c>
      <c r="L31" s="173">
        <v>0</v>
      </c>
      <c r="M31" s="173">
        <v>0</v>
      </c>
      <c r="N31" s="173">
        <v>0</v>
      </c>
      <c r="O31" s="173">
        <v>35932</v>
      </c>
    </row>
    <row r="32" spans="1:15" s="60" customFormat="1" x14ac:dyDescent="0.45">
      <c r="A32" s="65" t="s">
        <v>251</v>
      </c>
      <c r="B32" s="65" t="s">
        <v>252</v>
      </c>
      <c r="C32" s="173">
        <v>161470.12</v>
      </c>
      <c r="D32" s="173">
        <v>0</v>
      </c>
      <c r="E32" s="173">
        <v>161470.1</v>
      </c>
      <c r="F32" s="173">
        <v>0</v>
      </c>
      <c r="G32" s="173">
        <v>0</v>
      </c>
      <c r="H32" s="173">
        <v>0</v>
      </c>
      <c r="I32" s="173">
        <v>130258.68</v>
      </c>
      <c r="J32" s="173">
        <v>130258.68</v>
      </c>
      <c r="K32" s="173">
        <v>0</v>
      </c>
      <c r="L32" s="173">
        <v>0</v>
      </c>
      <c r="M32" s="173">
        <v>0</v>
      </c>
      <c r="N32" s="173">
        <v>0</v>
      </c>
      <c r="O32" s="173">
        <v>31211.440000000002</v>
      </c>
    </row>
    <row r="33" spans="1:15" s="60" customFormat="1" x14ac:dyDescent="0.45">
      <c r="A33" s="65" t="s">
        <v>253</v>
      </c>
      <c r="B33" s="65" t="s">
        <v>254</v>
      </c>
      <c r="C33" s="173">
        <v>0</v>
      </c>
      <c r="D33" s="173">
        <v>0</v>
      </c>
      <c r="E33" s="173">
        <v>0</v>
      </c>
      <c r="F33" s="173">
        <v>0</v>
      </c>
      <c r="G33" s="173">
        <v>0</v>
      </c>
      <c r="H33" s="173">
        <v>0</v>
      </c>
      <c r="I33" s="173">
        <v>0</v>
      </c>
      <c r="J33" s="173">
        <v>0</v>
      </c>
      <c r="K33" s="173">
        <v>0</v>
      </c>
      <c r="L33" s="173">
        <v>0</v>
      </c>
      <c r="M33" s="173">
        <v>0</v>
      </c>
      <c r="N33" s="173">
        <v>0</v>
      </c>
      <c r="O33" s="173">
        <v>0</v>
      </c>
    </row>
    <row r="34" spans="1:15" s="60" customFormat="1" x14ac:dyDescent="0.45">
      <c r="A34" s="64" t="s">
        <v>255</v>
      </c>
      <c r="B34" s="64"/>
      <c r="C34" s="174">
        <v>4428823.8971635727</v>
      </c>
      <c r="D34" s="174">
        <v>1843259</v>
      </c>
      <c r="E34" s="174">
        <v>2585564.8771635727</v>
      </c>
      <c r="F34" s="174">
        <v>0</v>
      </c>
      <c r="G34" s="174">
        <v>0</v>
      </c>
      <c r="H34" s="174">
        <v>0</v>
      </c>
      <c r="I34" s="174">
        <v>2500527.2771130246</v>
      </c>
      <c r="J34" s="174">
        <v>1849825.7771130239</v>
      </c>
      <c r="K34" s="174">
        <v>454959</v>
      </c>
      <c r="L34" s="174">
        <v>0</v>
      </c>
      <c r="M34" s="174">
        <v>2384</v>
      </c>
      <c r="N34" s="174">
        <v>191986.5</v>
      </c>
      <c r="O34" s="174">
        <v>1928296.6200505486</v>
      </c>
    </row>
    <row r="35" spans="1:15" s="60" customFormat="1" x14ac:dyDescent="0.45">
      <c r="A35" s="60" t="s">
        <v>256</v>
      </c>
    </row>
    <row r="36" spans="1:15" s="60" customFormat="1" x14ac:dyDescent="0.45"/>
  </sheetData>
  <mergeCells count="22">
    <mergeCell ref="D5:H6"/>
    <mergeCell ref="A17:A18"/>
    <mergeCell ref="A4:C4"/>
    <mergeCell ref="A5:A8"/>
    <mergeCell ref="B5:B8"/>
    <mergeCell ref="C5:C8"/>
    <mergeCell ref="A19:A20"/>
    <mergeCell ref="A23:A28"/>
    <mergeCell ref="J5:N6"/>
    <mergeCell ref="O5:O8"/>
    <mergeCell ref="D7:D8"/>
    <mergeCell ref="E7:E8"/>
    <mergeCell ref="F7:F8"/>
    <mergeCell ref="G7:G8"/>
    <mergeCell ref="H7:H8"/>
    <mergeCell ref="J7:J8"/>
    <mergeCell ref="K7:K8"/>
    <mergeCell ref="L7:L8"/>
    <mergeCell ref="I5:I8"/>
    <mergeCell ref="M7:M8"/>
    <mergeCell ref="N7:N8"/>
    <mergeCell ref="A12:A13"/>
  </mergeCells>
  <phoneticPr fontId="1"/>
  <hyperlinks>
    <hyperlink ref="O1" location="目次!A1" display="目次に戻る" xr:uid="{00000000-0004-0000-10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5"/>
  <sheetViews>
    <sheetView zoomScale="80" zoomScaleNormal="80" workbookViewId="0">
      <selection activeCell="N1" sqref="N1"/>
    </sheetView>
  </sheetViews>
  <sheetFormatPr defaultRowHeight="18" x14ac:dyDescent="0.45"/>
  <cols>
    <col min="1" max="1" width="9.09765625" bestFit="1" customWidth="1"/>
    <col min="2" max="2" width="11.09765625" bestFit="1" customWidth="1"/>
    <col min="3" max="4" width="14.09765625" bestFit="1" customWidth="1"/>
    <col min="5" max="5" width="6.09765625" bestFit="1" customWidth="1"/>
    <col min="6" max="6" width="12.09765625" bestFit="1" customWidth="1"/>
    <col min="7" max="7" width="9.5" bestFit="1" customWidth="1"/>
    <col min="8" max="8" width="11.09765625" bestFit="1" customWidth="1"/>
    <col min="9" max="9" width="12.59765625" bestFit="1" customWidth="1"/>
    <col min="10" max="10" width="8.8984375" bestFit="1" customWidth="1"/>
    <col min="11" max="11" width="12.59765625" bestFit="1" customWidth="1"/>
    <col min="12" max="12" width="7.59765625" bestFit="1" customWidth="1"/>
    <col min="13" max="13" width="17" bestFit="1" customWidth="1"/>
    <col min="14" max="14" width="9.09765625" style="127" bestFit="1" customWidth="1"/>
    <col min="23" max="23" width="9" customWidth="1"/>
  </cols>
  <sheetData>
    <row r="1" spans="1:17" s="4" customFormat="1" x14ac:dyDescent="0.45">
      <c r="B1" s="60"/>
      <c r="N1" s="116" t="s">
        <v>10</v>
      </c>
    </row>
    <row r="2" spans="1:17" s="4" customFormat="1" ht="14.4" x14ac:dyDescent="0.45">
      <c r="A2" s="61" t="s">
        <v>11</v>
      </c>
      <c r="B2" s="62"/>
      <c r="N2" s="60"/>
    </row>
    <row r="4" spans="1:17" s="5" customFormat="1" ht="15" x14ac:dyDescent="0.45">
      <c r="A4" s="282" t="s">
        <v>837</v>
      </c>
      <c r="B4" s="282"/>
      <c r="C4" s="282"/>
      <c r="D4" s="31"/>
      <c r="N4" s="46" t="s">
        <v>196</v>
      </c>
    </row>
    <row r="5" spans="1:17" s="4" customFormat="1" ht="14.4" x14ac:dyDescent="0.45">
      <c r="A5" s="340" t="s">
        <v>198</v>
      </c>
      <c r="B5" s="340" t="s">
        <v>199</v>
      </c>
      <c r="C5" s="340" t="s">
        <v>200</v>
      </c>
      <c r="D5" s="340"/>
      <c r="E5" s="340"/>
      <c r="F5" s="340"/>
      <c r="G5" s="340"/>
      <c r="H5" s="340" t="s">
        <v>201</v>
      </c>
      <c r="I5" s="340" t="s">
        <v>202</v>
      </c>
      <c r="J5" s="340"/>
      <c r="K5" s="340"/>
      <c r="L5" s="340"/>
      <c r="M5" s="340"/>
      <c r="N5" s="344" t="s">
        <v>203</v>
      </c>
    </row>
    <row r="6" spans="1:17" s="4" customFormat="1" ht="14.4" x14ac:dyDescent="0.45">
      <c r="A6" s="340"/>
      <c r="B6" s="340"/>
      <c r="C6" s="340"/>
      <c r="D6" s="340"/>
      <c r="E6" s="340"/>
      <c r="F6" s="340"/>
      <c r="G6" s="340"/>
      <c r="H6" s="340"/>
      <c r="I6" s="340"/>
      <c r="J6" s="340"/>
      <c r="K6" s="340"/>
      <c r="L6" s="340"/>
      <c r="M6" s="340"/>
      <c r="N6" s="344"/>
    </row>
    <row r="7" spans="1:17" s="4" customFormat="1" ht="14.4" x14ac:dyDescent="0.45">
      <c r="A7" s="340"/>
      <c r="B7" s="340"/>
      <c r="C7" s="340" t="s">
        <v>285</v>
      </c>
      <c r="D7" s="340" t="s">
        <v>286</v>
      </c>
      <c r="E7" s="340" t="s">
        <v>206</v>
      </c>
      <c r="F7" s="340" t="s">
        <v>287</v>
      </c>
      <c r="G7" s="340" t="s">
        <v>208</v>
      </c>
      <c r="H7" s="340"/>
      <c r="I7" s="340" t="s">
        <v>288</v>
      </c>
      <c r="J7" s="341" t="s">
        <v>270</v>
      </c>
      <c r="K7" s="340" t="s">
        <v>289</v>
      </c>
      <c r="L7" s="340" t="s">
        <v>212</v>
      </c>
      <c r="M7" s="340" t="s">
        <v>290</v>
      </c>
      <c r="N7" s="344"/>
    </row>
    <row r="8" spans="1:17" s="4" customFormat="1" ht="14.4" x14ac:dyDescent="0.45">
      <c r="A8" s="340"/>
      <c r="B8" s="340"/>
      <c r="C8" s="340"/>
      <c r="D8" s="340"/>
      <c r="E8" s="340"/>
      <c r="F8" s="340"/>
      <c r="G8" s="340"/>
      <c r="H8" s="340"/>
      <c r="I8" s="340"/>
      <c r="J8" s="342"/>
      <c r="K8" s="340"/>
      <c r="L8" s="340"/>
      <c r="M8" s="340"/>
      <c r="N8" s="344"/>
    </row>
    <row r="9" spans="1:17" s="4" customFormat="1" ht="28.8" x14ac:dyDescent="0.45">
      <c r="A9" s="64" t="s">
        <v>271</v>
      </c>
      <c r="B9" s="174">
        <f>SUM(B10:B16)</f>
        <v>1305001</v>
      </c>
      <c r="C9" s="174">
        <f>SUM(C10:C16)</f>
        <v>789162</v>
      </c>
      <c r="D9" s="174">
        <f>SUM(D10:D16)</f>
        <v>515839</v>
      </c>
      <c r="E9" s="174">
        <f t="shared" ref="E9:M9" si="0">SUM(E10:E16)</f>
        <v>0</v>
      </c>
      <c r="F9" s="174">
        <f t="shared" si="0"/>
        <v>0</v>
      </c>
      <c r="G9" s="174">
        <f t="shared" si="0"/>
        <v>0</v>
      </c>
      <c r="H9" s="174">
        <f t="shared" si="0"/>
        <v>919377</v>
      </c>
      <c r="I9" s="174">
        <f t="shared" si="0"/>
        <v>539663</v>
      </c>
      <c r="J9" s="174">
        <f>SUM(J10:J16)</f>
        <v>379714</v>
      </c>
      <c r="K9" s="196">
        <f t="shared" si="0"/>
        <v>0</v>
      </c>
      <c r="L9" s="196">
        <f t="shared" si="0"/>
        <v>0</v>
      </c>
      <c r="M9" s="196">
        <f t="shared" si="0"/>
        <v>0</v>
      </c>
      <c r="N9" s="196">
        <f>SUM(N10:N16)</f>
        <v>385624</v>
      </c>
      <c r="O9" s="122"/>
      <c r="P9" s="122"/>
      <c r="Q9" s="122"/>
    </row>
    <row r="10" spans="1:17" s="4" customFormat="1" ht="14.4" x14ac:dyDescent="0.45">
      <c r="A10" s="65" t="s">
        <v>272</v>
      </c>
      <c r="B10" s="173">
        <f>C10+D10</f>
        <v>186191</v>
      </c>
      <c r="C10" s="173">
        <v>0</v>
      </c>
      <c r="D10" s="173">
        <v>186191</v>
      </c>
      <c r="E10" s="173">
        <v>0</v>
      </c>
      <c r="F10" s="173">
        <v>0</v>
      </c>
      <c r="G10" s="173">
        <v>0</v>
      </c>
      <c r="H10" s="173">
        <f>I10+J10+K10+L10+M10</f>
        <v>155171</v>
      </c>
      <c r="I10" s="173">
        <v>155171</v>
      </c>
      <c r="J10" s="173">
        <v>0</v>
      </c>
      <c r="K10" s="197">
        <v>0</v>
      </c>
      <c r="L10" s="197">
        <v>0</v>
      </c>
      <c r="M10" s="197">
        <v>0</v>
      </c>
      <c r="N10" s="198">
        <f>B10-H10</f>
        <v>31020</v>
      </c>
      <c r="P10" s="122"/>
      <c r="Q10" s="122"/>
    </row>
    <row r="11" spans="1:17" s="4" customFormat="1" ht="14.4" x14ac:dyDescent="0.45">
      <c r="A11" s="65" t="s">
        <v>273</v>
      </c>
      <c r="B11" s="173">
        <f t="shared" ref="B11:B22" si="1">C11+D11</f>
        <v>175306</v>
      </c>
      <c r="C11" s="173">
        <v>122891</v>
      </c>
      <c r="D11" s="173">
        <v>52415</v>
      </c>
      <c r="E11" s="173">
        <v>0</v>
      </c>
      <c r="F11" s="173">
        <v>0</v>
      </c>
      <c r="G11" s="173">
        <v>0</v>
      </c>
      <c r="H11" s="173">
        <f t="shared" ref="H11:H16" si="2">I11+J11+K11+L11+M11</f>
        <v>137359</v>
      </c>
      <c r="I11" s="173">
        <v>0</v>
      </c>
      <c r="J11" s="173">
        <v>137359</v>
      </c>
      <c r="K11" s="197">
        <v>0</v>
      </c>
      <c r="L11" s="197">
        <v>0</v>
      </c>
      <c r="M11" s="197">
        <v>0</v>
      </c>
      <c r="N11" s="198">
        <f t="shared" ref="N11:N22" si="3">B11-H11</f>
        <v>37947</v>
      </c>
      <c r="P11" s="122"/>
      <c r="Q11" s="122"/>
    </row>
    <row r="12" spans="1:17" s="4" customFormat="1" ht="28.8" x14ac:dyDescent="0.45">
      <c r="A12" s="65" t="s">
        <v>274</v>
      </c>
      <c r="B12" s="173">
        <f t="shared" si="1"/>
        <v>434118</v>
      </c>
      <c r="C12" s="173">
        <v>434118</v>
      </c>
      <c r="D12" s="173">
        <v>0</v>
      </c>
      <c r="E12" s="173">
        <v>0</v>
      </c>
      <c r="F12" s="173">
        <v>0</v>
      </c>
      <c r="G12" s="173">
        <v>0</v>
      </c>
      <c r="H12" s="173">
        <f t="shared" si="2"/>
        <v>242355</v>
      </c>
      <c r="I12" s="173">
        <v>0</v>
      </c>
      <c r="J12" s="173">
        <v>242355</v>
      </c>
      <c r="K12" s="197">
        <v>0</v>
      </c>
      <c r="L12" s="197">
        <v>0</v>
      </c>
      <c r="M12" s="197">
        <v>0</v>
      </c>
      <c r="N12" s="198">
        <f t="shared" si="3"/>
        <v>191763</v>
      </c>
      <c r="P12" s="122"/>
      <c r="Q12" s="122"/>
    </row>
    <row r="13" spans="1:17" s="4" customFormat="1" ht="43.2" x14ac:dyDescent="0.45">
      <c r="A13" s="65" t="s">
        <v>275</v>
      </c>
      <c r="B13" s="173">
        <f t="shared" si="1"/>
        <v>27683</v>
      </c>
      <c r="C13" s="173">
        <v>27683</v>
      </c>
      <c r="D13" s="173">
        <v>0</v>
      </c>
      <c r="E13" s="173">
        <v>0</v>
      </c>
      <c r="F13" s="173">
        <v>0</v>
      </c>
      <c r="G13" s="173">
        <v>0</v>
      </c>
      <c r="H13" s="173">
        <v>0</v>
      </c>
      <c r="I13" s="173" t="s">
        <v>769</v>
      </c>
      <c r="J13" s="173">
        <v>0</v>
      </c>
      <c r="K13" s="197">
        <v>0</v>
      </c>
      <c r="L13" s="197">
        <v>0</v>
      </c>
      <c r="M13" s="197">
        <v>0</v>
      </c>
      <c r="N13" s="198">
        <f t="shared" si="3"/>
        <v>27683</v>
      </c>
      <c r="P13" s="122"/>
      <c r="Q13" s="122"/>
    </row>
    <row r="14" spans="1:17" s="4" customFormat="1" ht="28.8" x14ac:dyDescent="0.45">
      <c r="A14" s="65" t="s">
        <v>276</v>
      </c>
      <c r="B14" s="173">
        <f t="shared" si="1"/>
        <v>272235</v>
      </c>
      <c r="C14" s="173">
        <v>0</v>
      </c>
      <c r="D14" s="173">
        <v>272235</v>
      </c>
      <c r="E14" s="173">
        <v>0</v>
      </c>
      <c r="F14" s="173">
        <v>0</v>
      </c>
      <c r="G14" s="173">
        <v>0</v>
      </c>
      <c r="H14" s="173">
        <f t="shared" si="2"/>
        <v>226499</v>
      </c>
      <c r="I14" s="173">
        <v>226499</v>
      </c>
      <c r="J14" s="173">
        <v>0</v>
      </c>
      <c r="K14" s="197">
        <v>0</v>
      </c>
      <c r="L14" s="197">
        <v>0</v>
      </c>
      <c r="M14" s="197">
        <v>0</v>
      </c>
      <c r="N14" s="198">
        <f t="shared" si="3"/>
        <v>45736</v>
      </c>
      <c r="P14" s="122"/>
      <c r="Q14" s="122"/>
    </row>
    <row r="15" spans="1:17" s="4" customFormat="1" ht="14.4" x14ac:dyDescent="0.45">
      <c r="A15" s="65" t="s">
        <v>277</v>
      </c>
      <c r="B15" s="173">
        <f t="shared" si="1"/>
        <v>194751</v>
      </c>
      <c r="C15" s="173">
        <v>194751</v>
      </c>
      <c r="D15" s="173">
        <v>0</v>
      </c>
      <c r="E15" s="173">
        <v>0</v>
      </c>
      <c r="F15" s="173">
        <v>0</v>
      </c>
      <c r="G15" s="173">
        <v>0</v>
      </c>
      <c r="H15" s="173">
        <f t="shared" si="2"/>
        <v>143450</v>
      </c>
      <c r="I15" s="173">
        <v>143450</v>
      </c>
      <c r="J15" s="173">
        <v>0</v>
      </c>
      <c r="K15" s="197">
        <v>0</v>
      </c>
      <c r="L15" s="197">
        <v>0</v>
      </c>
      <c r="M15" s="197">
        <v>0</v>
      </c>
      <c r="N15" s="198">
        <f t="shared" si="3"/>
        <v>51301</v>
      </c>
      <c r="O15" s="122"/>
      <c r="P15" s="122"/>
      <c r="Q15" s="122"/>
    </row>
    <row r="16" spans="1:17" s="4" customFormat="1" ht="28.8" x14ac:dyDescent="0.45">
      <c r="A16" s="65" t="s">
        <v>278</v>
      </c>
      <c r="B16" s="173">
        <f t="shared" si="1"/>
        <v>14717</v>
      </c>
      <c r="C16" s="173">
        <v>9719</v>
      </c>
      <c r="D16" s="173">
        <v>4998</v>
      </c>
      <c r="E16" s="173">
        <v>0</v>
      </c>
      <c r="F16" s="173">
        <v>0</v>
      </c>
      <c r="G16" s="173">
        <v>0</v>
      </c>
      <c r="H16" s="173">
        <f t="shared" si="2"/>
        <v>14543</v>
      </c>
      <c r="I16" s="173">
        <v>14543</v>
      </c>
      <c r="J16" s="173">
        <v>0</v>
      </c>
      <c r="K16" s="197">
        <v>0</v>
      </c>
      <c r="L16" s="197">
        <v>0</v>
      </c>
      <c r="M16" s="197">
        <v>0</v>
      </c>
      <c r="N16" s="198">
        <f t="shared" si="3"/>
        <v>174</v>
      </c>
      <c r="P16" s="122"/>
      <c r="Q16" s="122"/>
    </row>
    <row r="17" spans="1:17" s="4" customFormat="1" ht="28.8" x14ac:dyDescent="0.45">
      <c r="A17" s="64" t="s">
        <v>279</v>
      </c>
      <c r="B17" s="174">
        <f>SUM(B18:B22)</f>
        <v>410667.6</v>
      </c>
      <c r="C17" s="174">
        <f>SUM(C18:C22)</f>
        <v>201730.09999999998</v>
      </c>
      <c r="D17" s="174">
        <f t="shared" ref="D17:J17" si="4">SUM(D18:D22)</f>
        <v>208937.5</v>
      </c>
      <c r="E17" s="174">
        <f t="shared" si="4"/>
        <v>0</v>
      </c>
      <c r="F17" s="174">
        <f t="shared" si="4"/>
        <v>0</v>
      </c>
      <c r="G17" s="174">
        <f t="shared" si="4"/>
        <v>0</v>
      </c>
      <c r="H17" s="174">
        <f t="shared" si="4"/>
        <v>200302</v>
      </c>
      <c r="I17" s="174">
        <f>SUM(I18:I22)</f>
        <v>120023</v>
      </c>
      <c r="J17" s="174">
        <f t="shared" si="4"/>
        <v>80279</v>
      </c>
      <c r="K17" s="199">
        <v>0</v>
      </c>
      <c r="L17" s="199">
        <v>0</v>
      </c>
      <c r="M17" s="199">
        <v>0</v>
      </c>
      <c r="N17" s="196">
        <f t="shared" ref="N17" si="5">SUM(N18:N22)</f>
        <v>210365.59999999998</v>
      </c>
      <c r="P17" s="122"/>
      <c r="Q17" s="122"/>
    </row>
    <row r="18" spans="1:17" s="4" customFormat="1" ht="28.8" x14ac:dyDescent="0.45">
      <c r="A18" s="65" t="s">
        <v>280</v>
      </c>
      <c r="B18" s="173">
        <f t="shared" si="1"/>
        <v>92372</v>
      </c>
      <c r="C18" s="173">
        <v>55236</v>
      </c>
      <c r="D18" s="173">
        <v>37136</v>
      </c>
      <c r="E18" s="173">
        <v>0</v>
      </c>
      <c r="F18" s="173">
        <v>0</v>
      </c>
      <c r="G18" s="173">
        <v>0</v>
      </c>
      <c r="H18" s="173">
        <f t="shared" ref="H18:H22" si="6">I18+J18+K18+L18+M18</f>
        <v>50178</v>
      </c>
      <c r="I18" s="173">
        <v>50178</v>
      </c>
      <c r="J18" s="173">
        <v>0</v>
      </c>
      <c r="K18" s="197">
        <v>0</v>
      </c>
      <c r="L18" s="197">
        <v>0</v>
      </c>
      <c r="M18" s="197">
        <v>0</v>
      </c>
      <c r="N18" s="198">
        <f t="shared" si="3"/>
        <v>42194</v>
      </c>
      <c r="P18" s="122"/>
      <c r="Q18" s="122"/>
    </row>
    <row r="19" spans="1:17" s="4" customFormat="1" ht="28.8" x14ac:dyDescent="0.45">
      <c r="A19" s="65" t="s">
        <v>281</v>
      </c>
      <c r="B19" s="173">
        <f t="shared" si="1"/>
        <v>90573</v>
      </c>
      <c r="C19" s="173">
        <v>90573</v>
      </c>
      <c r="D19" s="173">
        <v>0</v>
      </c>
      <c r="E19" s="173">
        <v>0</v>
      </c>
      <c r="F19" s="173">
        <v>0</v>
      </c>
      <c r="G19" s="173">
        <v>0</v>
      </c>
      <c r="H19" s="173">
        <f t="shared" si="6"/>
        <v>25645</v>
      </c>
      <c r="I19" s="173">
        <v>0</v>
      </c>
      <c r="J19" s="173">
        <v>25645</v>
      </c>
      <c r="K19" s="197">
        <v>0</v>
      </c>
      <c r="L19" s="197">
        <v>0</v>
      </c>
      <c r="M19" s="197">
        <v>0</v>
      </c>
      <c r="N19" s="198">
        <f t="shared" si="3"/>
        <v>64928</v>
      </c>
      <c r="P19" s="122"/>
      <c r="Q19" s="122"/>
    </row>
    <row r="20" spans="1:17" s="4" customFormat="1" ht="28.8" x14ac:dyDescent="0.45">
      <c r="A20" s="65" t="s">
        <v>282</v>
      </c>
      <c r="B20" s="173">
        <f t="shared" si="1"/>
        <v>64541.5</v>
      </c>
      <c r="C20" s="173">
        <v>1625</v>
      </c>
      <c r="D20" s="173">
        <v>62916.5</v>
      </c>
      <c r="E20" s="173">
        <v>0</v>
      </c>
      <c r="F20" s="173">
        <v>0</v>
      </c>
      <c r="G20" s="173">
        <v>0</v>
      </c>
      <c r="H20" s="173">
        <f t="shared" si="6"/>
        <v>28324</v>
      </c>
      <c r="I20" s="173">
        <v>28324</v>
      </c>
      <c r="J20" s="173">
        <v>0</v>
      </c>
      <c r="K20" s="197">
        <v>0</v>
      </c>
      <c r="L20" s="197">
        <v>0</v>
      </c>
      <c r="M20" s="197">
        <v>0</v>
      </c>
      <c r="N20" s="198">
        <f t="shared" si="3"/>
        <v>36217.5</v>
      </c>
      <c r="P20" s="122"/>
      <c r="Q20" s="122"/>
    </row>
    <row r="21" spans="1:17" s="4" customFormat="1" ht="28.8" x14ac:dyDescent="0.45">
      <c r="A21" s="65" t="s">
        <v>283</v>
      </c>
      <c r="B21" s="173">
        <f t="shared" si="1"/>
        <v>106932</v>
      </c>
      <c r="C21" s="173">
        <v>0</v>
      </c>
      <c r="D21" s="173">
        <v>106932</v>
      </c>
      <c r="E21" s="173">
        <v>0</v>
      </c>
      <c r="F21" s="173">
        <v>0</v>
      </c>
      <c r="G21" s="173">
        <v>0</v>
      </c>
      <c r="H21" s="173">
        <f t="shared" si="6"/>
        <v>60142</v>
      </c>
      <c r="I21" s="173">
        <v>5508</v>
      </c>
      <c r="J21" s="173">
        <v>54634</v>
      </c>
      <c r="K21" s="197">
        <v>0</v>
      </c>
      <c r="L21" s="197">
        <v>0</v>
      </c>
      <c r="M21" s="197">
        <v>0</v>
      </c>
      <c r="N21" s="198">
        <f t="shared" si="3"/>
        <v>46790</v>
      </c>
      <c r="P21" s="122"/>
      <c r="Q21" s="122"/>
    </row>
    <row r="22" spans="1:17" s="4" customFormat="1" ht="28.8" x14ac:dyDescent="0.45">
      <c r="A22" s="65" t="s">
        <v>284</v>
      </c>
      <c r="B22" s="173">
        <f t="shared" si="1"/>
        <v>56249.099999999977</v>
      </c>
      <c r="C22" s="173">
        <v>54296.099999999977</v>
      </c>
      <c r="D22" s="173">
        <v>1953</v>
      </c>
      <c r="E22" s="173">
        <v>0</v>
      </c>
      <c r="F22" s="173">
        <v>0</v>
      </c>
      <c r="G22" s="173">
        <v>0</v>
      </c>
      <c r="H22" s="173">
        <f t="shared" si="6"/>
        <v>36013</v>
      </c>
      <c r="I22" s="173">
        <v>36013</v>
      </c>
      <c r="J22" s="173">
        <v>0</v>
      </c>
      <c r="K22" s="197">
        <v>0</v>
      </c>
      <c r="L22" s="197">
        <v>0</v>
      </c>
      <c r="M22" s="197">
        <v>0</v>
      </c>
      <c r="N22" s="198">
        <f t="shared" si="3"/>
        <v>20236.099999999977</v>
      </c>
      <c r="P22" s="122"/>
      <c r="Q22" s="122"/>
    </row>
    <row r="23" spans="1:17" s="4" customFormat="1" ht="14.4" x14ac:dyDescent="0.45">
      <c r="A23" s="64" t="s">
        <v>255</v>
      </c>
      <c r="B23" s="174">
        <f>B9+B17</f>
        <v>1715668.6</v>
      </c>
      <c r="C23" s="174">
        <f t="shared" ref="C23:M23" si="7">C9+C17</f>
        <v>990892.1</v>
      </c>
      <c r="D23" s="174">
        <f t="shared" si="7"/>
        <v>724776.5</v>
      </c>
      <c r="E23" s="174">
        <f t="shared" si="7"/>
        <v>0</v>
      </c>
      <c r="F23" s="174">
        <f t="shared" si="7"/>
        <v>0</v>
      </c>
      <c r="G23" s="174">
        <f t="shared" si="7"/>
        <v>0</v>
      </c>
      <c r="H23" s="174">
        <f t="shared" si="7"/>
        <v>1119679</v>
      </c>
      <c r="I23" s="174">
        <f t="shared" si="7"/>
        <v>659686</v>
      </c>
      <c r="J23" s="174">
        <f t="shared" si="7"/>
        <v>459993</v>
      </c>
      <c r="K23" s="174">
        <f t="shared" si="7"/>
        <v>0</v>
      </c>
      <c r="L23" s="174">
        <f t="shared" si="7"/>
        <v>0</v>
      </c>
      <c r="M23" s="174">
        <f t="shared" si="7"/>
        <v>0</v>
      </c>
      <c r="N23" s="174">
        <f>B23-H23</f>
        <v>595989.60000000009</v>
      </c>
      <c r="P23" s="122"/>
      <c r="Q23" s="122"/>
    </row>
    <row r="24" spans="1:17" s="5" customFormat="1" ht="15" x14ac:dyDescent="0.45">
      <c r="B24" s="46"/>
      <c r="N24" s="46"/>
    </row>
    <row r="25" spans="1:17" s="5" customFormat="1" ht="15" x14ac:dyDescent="0.45">
      <c r="B25" s="46"/>
      <c r="N25" s="46"/>
    </row>
  </sheetData>
  <mergeCells count="17">
    <mergeCell ref="A4:C4"/>
    <mergeCell ref="A5:A8"/>
    <mergeCell ref="B5:B8"/>
    <mergeCell ref="C5:G6"/>
    <mergeCell ref="H5:H8"/>
    <mergeCell ref="N5:N8"/>
    <mergeCell ref="C7:C8"/>
    <mergeCell ref="D7:D8"/>
    <mergeCell ref="E7:E8"/>
    <mergeCell ref="F7:F8"/>
    <mergeCell ref="G7:G8"/>
    <mergeCell ref="I7:I8"/>
    <mergeCell ref="J7:J8"/>
    <mergeCell ref="K7:K8"/>
    <mergeCell ref="L7:L8"/>
    <mergeCell ref="I5:M6"/>
    <mergeCell ref="M7:M8"/>
  </mergeCells>
  <phoneticPr fontId="1"/>
  <hyperlinks>
    <hyperlink ref="N1" location="目次!A1" display="目次に戻る" xr:uid="{00000000-0004-0000-11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41"/>
  <sheetViews>
    <sheetView zoomScale="80" zoomScaleNormal="80" workbookViewId="0">
      <selection activeCell="K1" sqref="K1"/>
    </sheetView>
  </sheetViews>
  <sheetFormatPr defaultColWidth="9" defaultRowHeight="15" x14ac:dyDescent="0.45"/>
  <cols>
    <col min="1" max="1" width="6.59765625" style="5" customWidth="1"/>
    <col min="2" max="2" width="11.09765625" style="5" bestFit="1" customWidth="1"/>
    <col min="3" max="3" width="28.5" style="5" bestFit="1" customWidth="1"/>
    <col min="4" max="4" width="13.09765625" style="5" customWidth="1"/>
    <col min="5" max="5" width="12.59765625" style="5" customWidth="1"/>
    <col min="6" max="6" width="16.09765625" style="5" customWidth="1"/>
    <col min="7" max="7" width="18.09765625" style="5" customWidth="1"/>
    <col min="8" max="8" width="19.09765625" style="5" customWidth="1"/>
    <col min="9" max="9" width="10.8984375" style="5" customWidth="1"/>
    <col min="10" max="10" width="14.09765625" style="5" customWidth="1"/>
    <col min="11" max="11" width="16.09765625" style="70" customWidth="1"/>
    <col min="12" max="16384" width="9" style="5"/>
  </cols>
  <sheetData>
    <row r="1" spans="1:11" ht="18" x14ac:dyDescent="0.45">
      <c r="G1"/>
      <c r="H1"/>
      <c r="I1"/>
      <c r="K1" s="119" t="s">
        <v>10</v>
      </c>
    </row>
    <row r="2" spans="1:11" ht="18.600000000000001" x14ac:dyDescent="0.45">
      <c r="A2" s="7" t="s">
        <v>11</v>
      </c>
    </row>
    <row r="3" spans="1:11" ht="15.75" customHeight="1" x14ac:dyDescent="0.45">
      <c r="A3" s="7"/>
    </row>
    <row r="4" spans="1:11" ht="16.2" x14ac:dyDescent="0.45">
      <c r="A4" s="34" t="s">
        <v>825</v>
      </c>
    </row>
    <row r="5" spans="1:11" ht="15.75" customHeight="1" x14ac:dyDescent="0.45">
      <c r="A5" s="282" t="s">
        <v>743</v>
      </c>
      <c r="B5" s="282"/>
      <c r="C5" s="31"/>
      <c r="D5" s="31"/>
      <c r="E5" s="31"/>
      <c r="F5" s="31"/>
      <c r="I5" s="31"/>
      <c r="J5" s="31"/>
    </row>
    <row r="6" spans="1:11" s="66" customFormat="1" ht="47.25" customHeight="1" x14ac:dyDescent="0.45">
      <c r="A6" s="41" t="s">
        <v>352</v>
      </c>
      <c r="B6" s="41" t="s">
        <v>197</v>
      </c>
      <c r="C6" s="41" t="s">
        <v>198</v>
      </c>
      <c r="D6" s="10" t="s">
        <v>353</v>
      </c>
      <c r="E6" s="10" t="s">
        <v>354</v>
      </c>
      <c r="F6" s="10" t="s">
        <v>355</v>
      </c>
      <c r="G6" s="10" t="s">
        <v>356</v>
      </c>
      <c r="H6" s="10" t="s">
        <v>357</v>
      </c>
      <c r="I6" s="10" t="s">
        <v>358</v>
      </c>
      <c r="J6" s="10" t="s">
        <v>359</v>
      </c>
      <c r="K6" s="120" t="s">
        <v>296</v>
      </c>
    </row>
    <row r="7" spans="1:11" s="46" customFormat="1" ht="21.75" customHeight="1" x14ac:dyDescent="0.45">
      <c r="A7" s="178"/>
      <c r="B7" s="179" t="s">
        <v>360</v>
      </c>
      <c r="C7" s="179" t="s">
        <v>361</v>
      </c>
      <c r="D7" s="180">
        <v>22072</v>
      </c>
      <c r="E7" s="180">
        <v>81239</v>
      </c>
      <c r="F7" s="175" t="s">
        <v>362</v>
      </c>
      <c r="G7" s="181">
        <v>10853.305656902099</v>
      </c>
      <c r="H7" s="176" t="s">
        <v>362</v>
      </c>
      <c r="I7" s="182">
        <v>1715668.6</v>
      </c>
      <c r="J7" s="177" t="s">
        <v>362</v>
      </c>
      <c r="K7" s="183">
        <v>2678.8782000000001</v>
      </c>
    </row>
    <row r="8" spans="1:11" s="46" customFormat="1" ht="21.75" customHeight="1" x14ac:dyDescent="0.45">
      <c r="A8" s="346" t="s">
        <v>363</v>
      </c>
      <c r="B8" s="179" t="s">
        <v>214</v>
      </c>
      <c r="C8" s="179" t="s">
        <v>364</v>
      </c>
      <c r="D8" s="180">
        <v>7712.32011074</v>
      </c>
      <c r="E8" s="180">
        <v>10127.504000000001</v>
      </c>
      <c r="F8" s="184">
        <v>0.46269397389251143</v>
      </c>
      <c r="G8" s="181">
        <v>1363.2427737600001</v>
      </c>
      <c r="H8" s="185">
        <v>6.2282297431950094E-2</v>
      </c>
      <c r="I8" s="182">
        <v>161915</v>
      </c>
      <c r="J8" s="186">
        <v>1.2743439068287528</v>
      </c>
      <c r="K8" s="187">
        <v>13.6</v>
      </c>
    </row>
    <row r="9" spans="1:11" s="46" customFormat="1" ht="21.75" customHeight="1" x14ac:dyDescent="0.45">
      <c r="A9" s="346"/>
      <c r="B9" s="179" t="s">
        <v>218</v>
      </c>
      <c r="C9" s="179" t="s">
        <v>219</v>
      </c>
      <c r="D9" s="180">
        <v>2312.32924</v>
      </c>
      <c r="E9" s="180">
        <v>4286.7550000000001</v>
      </c>
      <c r="F9" s="184">
        <v>0.33156822013489801</v>
      </c>
      <c r="G9" s="181">
        <v>273.42457644000001</v>
      </c>
      <c r="H9" s="185">
        <v>2.1148607781725146E-2</v>
      </c>
      <c r="I9" s="182">
        <v>55120</v>
      </c>
      <c r="J9" s="186">
        <v>0.29198543677192662</v>
      </c>
      <c r="K9" s="187">
        <v>90</v>
      </c>
    </row>
    <row r="10" spans="1:11" s="46" customFormat="1" ht="21.75" customHeight="1" x14ac:dyDescent="0.45">
      <c r="A10" s="346"/>
      <c r="B10" s="347" t="s">
        <v>220</v>
      </c>
      <c r="C10" s="179" t="s">
        <v>832</v>
      </c>
      <c r="D10" s="180">
        <v>5151.9589040000001</v>
      </c>
      <c r="E10" s="180">
        <v>8563</v>
      </c>
      <c r="F10" s="184">
        <v>0.24090257301277884</v>
      </c>
      <c r="G10" s="181">
        <v>270.82956599999994</v>
      </c>
      <c r="H10" s="185">
        <v>7.6192385025498303E-3</v>
      </c>
      <c r="I10" s="182">
        <v>158806</v>
      </c>
      <c r="J10" s="186">
        <v>2.994191386867926</v>
      </c>
      <c r="K10" s="188">
        <v>152.5</v>
      </c>
    </row>
    <row r="11" spans="1:11" s="46" customFormat="1" ht="21.75" customHeight="1" x14ac:dyDescent="0.45">
      <c r="A11" s="346"/>
      <c r="B11" s="348"/>
      <c r="C11" s="179" t="s">
        <v>222</v>
      </c>
      <c r="D11" s="180">
        <v>5639.1177520000001</v>
      </c>
      <c r="E11" s="180">
        <v>9912</v>
      </c>
      <c r="F11" s="184">
        <v>0.30645695718973776</v>
      </c>
      <c r="G11" s="181">
        <v>171.39817199999999</v>
      </c>
      <c r="H11" s="185">
        <v>5.2992496225790263E-3</v>
      </c>
      <c r="I11" s="182">
        <v>187802</v>
      </c>
      <c r="J11" s="186">
        <v>3.0200943567120024</v>
      </c>
      <c r="K11" s="188">
        <v>0</v>
      </c>
    </row>
    <row r="12" spans="1:11" s="46" customFormat="1" ht="57" customHeight="1" x14ac:dyDescent="0.45">
      <c r="A12" s="346"/>
      <c r="B12" s="179" t="s">
        <v>833</v>
      </c>
      <c r="C12" s="189" t="s">
        <v>365</v>
      </c>
      <c r="D12" s="180">
        <v>9845.3676063716575</v>
      </c>
      <c r="E12" s="180">
        <v>7708.8732586531396</v>
      </c>
      <c r="F12" s="184">
        <v>0.25771990411991774</v>
      </c>
      <c r="G12" s="181">
        <v>799.24144189719493</v>
      </c>
      <c r="H12" s="185">
        <v>2.671991364538245E-2</v>
      </c>
      <c r="I12" s="182">
        <v>147638.7771635727</v>
      </c>
      <c r="J12" s="186">
        <v>2.1490322021727275</v>
      </c>
      <c r="K12" s="190" t="s">
        <v>362</v>
      </c>
    </row>
    <row r="13" spans="1:11" s="46" customFormat="1" ht="21.75" customHeight="1" x14ac:dyDescent="0.45">
      <c r="A13" s="346"/>
      <c r="B13" s="179" t="s">
        <v>224</v>
      </c>
      <c r="C13" s="179" t="s">
        <v>834</v>
      </c>
      <c r="D13" s="180">
        <v>13226.773297400001</v>
      </c>
      <c r="E13" s="180">
        <v>13431</v>
      </c>
      <c r="F13" s="184">
        <v>0.12109356605296996</v>
      </c>
      <c r="G13" s="181">
        <v>1392.3486154800003</v>
      </c>
      <c r="H13" s="185">
        <v>1.2553380912619216E-2</v>
      </c>
      <c r="I13" s="182">
        <v>608415</v>
      </c>
      <c r="J13" s="186">
        <v>3.7450558757413934</v>
      </c>
      <c r="K13" s="188">
        <v>72</v>
      </c>
    </row>
    <row r="14" spans="1:11" s="46" customFormat="1" ht="21.75" customHeight="1" x14ac:dyDescent="0.45">
      <c r="A14" s="346"/>
      <c r="B14" s="179" t="s">
        <v>226</v>
      </c>
      <c r="C14" s="179" t="s">
        <v>227</v>
      </c>
      <c r="D14" s="180">
        <v>1952.8085148756547</v>
      </c>
      <c r="E14" s="180">
        <v>2463</v>
      </c>
      <c r="F14" s="184">
        <v>0.34286019739726931</v>
      </c>
      <c r="G14" s="181">
        <v>360.34554791160014</v>
      </c>
      <c r="H14" s="185">
        <v>5.0161650705724072E-2</v>
      </c>
      <c r="I14" s="182">
        <v>33471</v>
      </c>
      <c r="J14" s="186">
        <v>2.655809287878117</v>
      </c>
      <c r="K14" s="188">
        <v>65.099999999999994</v>
      </c>
    </row>
    <row r="15" spans="1:11" s="46" customFormat="1" ht="21.75" customHeight="1" x14ac:dyDescent="0.45">
      <c r="A15" s="346"/>
      <c r="B15" s="347" t="s">
        <v>231</v>
      </c>
      <c r="C15" s="179" t="s">
        <v>232</v>
      </c>
      <c r="D15" s="180">
        <v>16302.21863075122</v>
      </c>
      <c r="E15" s="180">
        <v>11490</v>
      </c>
      <c r="F15" s="184">
        <v>0.16788487673743316</v>
      </c>
      <c r="G15" s="181">
        <v>1354.1642248679998</v>
      </c>
      <c r="H15" s="185">
        <v>1.9786222277998769E-2</v>
      </c>
      <c r="I15" s="182">
        <v>195556</v>
      </c>
      <c r="J15" s="186">
        <v>1.7596935909590328</v>
      </c>
      <c r="K15" s="188">
        <v>12.73</v>
      </c>
    </row>
    <row r="16" spans="1:11" s="46" customFormat="1" ht="21.75" customHeight="1" x14ac:dyDescent="0.45">
      <c r="A16" s="346"/>
      <c r="B16" s="348"/>
      <c r="C16" s="179" t="s">
        <v>366</v>
      </c>
      <c r="D16" s="180">
        <v>22038.471614208258</v>
      </c>
      <c r="E16" s="180">
        <v>17818</v>
      </c>
      <c r="F16" s="184">
        <v>0.17012180150032</v>
      </c>
      <c r="G16" s="181">
        <v>1637.6969725976464</v>
      </c>
      <c r="H16" s="185">
        <v>1.563632053484857E-2</v>
      </c>
      <c r="I16" s="182">
        <v>276822</v>
      </c>
      <c r="J16" s="186">
        <v>0.92505949417569622</v>
      </c>
      <c r="K16" s="188">
        <v>29.04</v>
      </c>
    </row>
    <row r="17" spans="1:11" s="46" customFormat="1" ht="21.75" customHeight="1" x14ac:dyDescent="0.45">
      <c r="A17" s="346"/>
      <c r="B17" s="179" t="s">
        <v>234</v>
      </c>
      <c r="C17" s="179" t="s">
        <v>835</v>
      </c>
      <c r="D17" s="180">
        <v>5570.3194138289691</v>
      </c>
      <c r="E17" s="180">
        <v>1838.8720000000001</v>
      </c>
      <c r="F17" s="184">
        <v>0.2426118622106184</v>
      </c>
      <c r="G17" s="181">
        <v>130.8373728</v>
      </c>
      <c r="H17" s="185">
        <v>1.7262049050588028E-2</v>
      </c>
      <c r="I17" s="182">
        <v>28546</v>
      </c>
      <c r="J17" s="186">
        <v>0.80612379660295996</v>
      </c>
      <c r="K17" s="191">
        <v>22.727105653173862</v>
      </c>
    </row>
    <row r="18" spans="1:11" s="46" customFormat="1" ht="21.75" customHeight="1" x14ac:dyDescent="0.45">
      <c r="A18" s="346"/>
      <c r="B18" s="179" t="s">
        <v>245</v>
      </c>
      <c r="C18" s="179" t="s">
        <v>836</v>
      </c>
      <c r="D18" s="180">
        <v>7361</v>
      </c>
      <c r="E18" s="180">
        <v>6228</v>
      </c>
      <c r="F18" s="184">
        <v>0.4497160030443203</v>
      </c>
      <c r="G18" s="181">
        <v>1167.2117057252401</v>
      </c>
      <c r="H18" s="185">
        <v>8.4282881022045342E-2</v>
      </c>
      <c r="I18" s="182">
        <v>96688</v>
      </c>
      <c r="J18" s="186">
        <v>3.4187225697067025</v>
      </c>
      <c r="K18" s="188">
        <v>9</v>
      </c>
    </row>
    <row r="19" spans="1:11" s="46" customFormat="1" ht="21.75" customHeight="1" x14ac:dyDescent="0.45">
      <c r="A19" s="346"/>
      <c r="B19" s="179" t="s">
        <v>249</v>
      </c>
      <c r="C19" s="179" t="s">
        <v>250</v>
      </c>
      <c r="D19" s="180">
        <v>12203.497843609504</v>
      </c>
      <c r="E19" s="180">
        <v>6535</v>
      </c>
      <c r="F19" s="184">
        <v>0.29560600112298613</v>
      </c>
      <c r="G19" s="181">
        <v>621.36928979999993</v>
      </c>
      <c r="H19" s="185">
        <v>2.8107190662342445E-2</v>
      </c>
      <c r="I19" s="182">
        <v>111349</v>
      </c>
      <c r="J19" s="186">
        <v>1.625358046266433</v>
      </c>
      <c r="K19" s="188">
        <v>13.2</v>
      </c>
    </row>
    <row r="20" spans="1:11" s="46" customFormat="1" ht="21.75" customHeight="1" x14ac:dyDescent="0.45">
      <c r="A20" s="346"/>
      <c r="B20" s="179" t="s">
        <v>247</v>
      </c>
      <c r="C20" s="179" t="s">
        <v>248</v>
      </c>
      <c r="D20" s="180">
        <v>3256.2739105794594</v>
      </c>
      <c r="E20" s="180">
        <v>2723.721</v>
      </c>
      <c r="F20" s="184">
        <v>0.47349610473054371</v>
      </c>
      <c r="G20" s="181">
        <v>492.34918251840003</v>
      </c>
      <c r="H20" s="185">
        <v>8.5590785579627987E-2</v>
      </c>
      <c r="I20" s="182">
        <v>75980</v>
      </c>
      <c r="J20" s="186">
        <v>10.093592858029449</v>
      </c>
      <c r="K20" s="188">
        <v>0</v>
      </c>
    </row>
    <row r="21" spans="1:11" s="46" customFormat="1" ht="21.75" customHeight="1" x14ac:dyDescent="0.45">
      <c r="A21" s="346"/>
      <c r="B21" s="179" t="s">
        <v>253</v>
      </c>
      <c r="C21" s="179" t="s">
        <v>254</v>
      </c>
      <c r="D21" s="192" t="s">
        <v>769</v>
      </c>
      <c r="E21" s="56" t="s">
        <v>769</v>
      </c>
      <c r="F21" s="175" t="s">
        <v>769</v>
      </c>
      <c r="G21" s="193" t="s">
        <v>769</v>
      </c>
      <c r="H21" s="176" t="s">
        <v>769</v>
      </c>
      <c r="I21" s="82" t="s">
        <v>769</v>
      </c>
      <c r="J21" s="177" t="s">
        <v>769</v>
      </c>
      <c r="K21" s="56" t="s">
        <v>774</v>
      </c>
    </row>
    <row r="22" spans="1:11" s="46" customFormat="1" ht="21.75" customHeight="1" x14ac:dyDescent="0.45">
      <c r="A22" s="346"/>
      <c r="B22" s="347" t="s">
        <v>238</v>
      </c>
      <c r="C22" s="179" t="s">
        <v>239</v>
      </c>
      <c r="D22" s="180">
        <v>9586.7078552048151</v>
      </c>
      <c r="E22" s="180">
        <v>7471</v>
      </c>
      <c r="F22" s="184">
        <v>0.25640154451815145</v>
      </c>
      <c r="G22" s="181">
        <v>582.12114766722004</v>
      </c>
      <c r="H22" s="185">
        <v>1.9978150362542382E-2</v>
      </c>
      <c r="I22" s="182">
        <v>137365</v>
      </c>
      <c r="J22" s="186">
        <v>1.8558996550539522</v>
      </c>
      <c r="K22" s="188">
        <v>16.62</v>
      </c>
    </row>
    <row r="23" spans="1:11" s="46" customFormat="1" ht="21.75" customHeight="1" x14ac:dyDescent="0.45">
      <c r="A23" s="346"/>
      <c r="B23" s="349"/>
      <c r="C23" s="179" t="s">
        <v>240</v>
      </c>
      <c r="D23" s="180">
        <v>14446.044576729946</v>
      </c>
      <c r="E23" s="180">
        <v>11119</v>
      </c>
      <c r="F23" s="184">
        <v>0.28675837312399122</v>
      </c>
      <c r="G23" s="181">
        <v>996.61106578140004</v>
      </c>
      <c r="H23" s="185">
        <v>2.570254230244098E-2</v>
      </c>
      <c r="I23" s="182">
        <v>155087</v>
      </c>
      <c r="J23" s="186">
        <v>2.1790696303953041</v>
      </c>
      <c r="K23" s="188">
        <v>293.60000000000002</v>
      </c>
    </row>
    <row r="24" spans="1:11" s="46" customFormat="1" ht="21.75" customHeight="1" x14ac:dyDescent="0.45">
      <c r="A24" s="346"/>
      <c r="B24" s="349"/>
      <c r="C24" s="179" t="s">
        <v>242</v>
      </c>
      <c r="D24" s="180">
        <v>6269.8248787717275</v>
      </c>
      <c r="E24" s="180">
        <v>5428.29</v>
      </c>
      <c r="F24" s="184">
        <v>0.43882607845771709</v>
      </c>
      <c r="G24" s="181">
        <v>375.17711940667681</v>
      </c>
      <c r="H24" s="185">
        <v>3.0329533616718092E-2</v>
      </c>
      <c r="I24" s="182">
        <v>71240</v>
      </c>
      <c r="J24" s="186">
        <v>2.3036329915555553</v>
      </c>
      <c r="K24" s="188">
        <v>103.93</v>
      </c>
    </row>
    <row r="25" spans="1:11" s="46" customFormat="1" ht="21.75" customHeight="1" x14ac:dyDescent="0.45">
      <c r="A25" s="346"/>
      <c r="B25" s="349"/>
      <c r="C25" s="179" t="s">
        <v>367</v>
      </c>
      <c r="D25" s="180">
        <v>38958.6698658553</v>
      </c>
      <c r="E25" s="180">
        <v>18057.98</v>
      </c>
      <c r="F25" s="184">
        <v>0.31548473029851759</v>
      </c>
      <c r="G25" s="181">
        <v>1913.7515654628</v>
      </c>
      <c r="H25" s="185">
        <v>3.3434492478582725E-2</v>
      </c>
      <c r="I25" s="182">
        <v>402426</v>
      </c>
      <c r="J25" s="186">
        <v>2.1595126665739559</v>
      </c>
      <c r="K25" s="188">
        <v>241.66</v>
      </c>
    </row>
    <row r="26" spans="1:11" s="46" customFormat="1" ht="21.75" customHeight="1" x14ac:dyDescent="0.45">
      <c r="A26" s="346"/>
      <c r="B26" s="349"/>
      <c r="C26" s="179" t="s">
        <v>368</v>
      </c>
      <c r="D26" s="180">
        <v>47455.628883652418</v>
      </c>
      <c r="E26" s="180">
        <v>23873.768</v>
      </c>
      <c r="F26" s="184">
        <v>0.35443902071558392</v>
      </c>
      <c r="G26" s="181">
        <v>2648.7234806400002</v>
      </c>
      <c r="H26" s="185">
        <v>3.9323954083176751E-2</v>
      </c>
      <c r="I26" s="182">
        <v>309544</v>
      </c>
      <c r="J26" s="186">
        <v>1.2834249718687087</v>
      </c>
      <c r="K26" s="188">
        <v>582.69799999999998</v>
      </c>
    </row>
    <row r="27" spans="1:11" s="46" customFormat="1" ht="21.75" customHeight="1" x14ac:dyDescent="0.45">
      <c r="A27" s="346"/>
      <c r="B27" s="348"/>
      <c r="C27" s="179" t="s">
        <v>241</v>
      </c>
      <c r="D27" s="180">
        <v>15591.788584589622</v>
      </c>
      <c r="E27" s="180">
        <v>12908</v>
      </c>
      <c r="F27" s="184">
        <v>0.44421906938032163</v>
      </c>
      <c r="G27" s="181">
        <v>1263.26583876</v>
      </c>
      <c r="H27" s="185">
        <v>4.3474339578084803E-2</v>
      </c>
      <c r="I27" s="182">
        <v>230285</v>
      </c>
      <c r="J27" s="186">
        <v>1.9062050087524027</v>
      </c>
      <c r="K27" s="188">
        <v>156.87700000000001</v>
      </c>
    </row>
    <row r="28" spans="1:11" s="46" customFormat="1" ht="21.75" customHeight="1" x14ac:dyDescent="0.45">
      <c r="A28" s="345" t="s">
        <v>369</v>
      </c>
      <c r="B28" s="179" t="s">
        <v>216</v>
      </c>
      <c r="C28" s="179" t="s">
        <v>217</v>
      </c>
      <c r="D28" s="180">
        <v>20499.274104246957</v>
      </c>
      <c r="E28" s="180">
        <v>19210</v>
      </c>
      <c r="F28" s="184">
        <v>0.45783416460065329</v>
      </c>
      <c r="G28" s="181">
        <v>2510.2693794144002</v>
      </c>
      <c r="H28" s="185">
        <v>5.9827542126329632E-2</v>
      </c>
      <c r="I28" s="182">
        <v>357186</v>
      </c>
      <c r="J28" s="186">
        <v>2.4123642012864925</v>
      </c>
      <c r="K28" s="188">
        <v>315.89999999999998</v>
      </c>
    </row>
    <row r="29" spans="1:11" s="46" customFormat="1" ht="21.75" customHeight="1" x14ac:dyDescent="0.45">
      <c r="A29" s="345"/>
      <c r="B29" s="347" t="s">
        <v>228</v>
      </c>
      <c r="C29" s="179" t="s">
        <v>230</v>
      </c>
      <c r="D29" s="180">
        <v>11122.004292545796</v>
      </c>
      <c r="E29" s="180">
        <v>12894</v>
      </c>
      <c r="F29" s="184">
        <v>0.15607855523017738</v>
      </c>
      <c r="G29" s="181">
        <v>1160.9235811430401</v>
      </c>
      <c r="H29" s="185">
        <v>1.4052681501275732E-2</v>
      </c>
      <c r="I29" s="182">
        <v>291641</v>
      </c>
      <c r="J29" s="186">
        <v>1.9386956263118666</v>
      </c>
      <c r="K29" s="188">
        <v>54.72</v>
      </c>
    </row>
    <row r="30" spans="1:11" s="46" customFormat="1" ht="21.75" customHeight="1" x14ac:dyDescent="0.45">
      <c r="A30" s="345"/>
      <c r="B30" s="348"/>
      <c r="C30" s="179" t="s">
        <v>229</v>
      </c>
      <c r="D30" s="180">
        <v>7916.1361598723479</v>
      </c>
      <c r="E30" s="180">
        <v>7927</v>
      </c>
      <c r="F30" s="184">
        <v>0.2587275169068004</v>
      </c>
      <c r="G30" s="181">
        <v>753.29710063014249</v>
      </c>
      <c r="H30" s="185">
        <v>2.4586689584852901E-2</v>
      </c>
      <c r="I30" s="182">
        <v>117140</v>
      </c>
      <c r="J30" s="186">
        <v>2.3976439248105916</v>
      </c>
      <c r="K30" s="188">
        <v>54.161999999999999</v>
      </c>
    </row>
    <row r="31" spans="1:11" s="46" customFormat="1" ht="21.75" customHeight="1" x14ac:dyDescent="0.45">
      <c r="A31" s="345"/>
      <c r="B31" s="179" t="s">
        <v>251</v>
      </c>
      <c r="C31" s="179" t="s">
        <v>252</v>
      </c>
      <c r="D31" s="180">
        <v>6492.9142645160864</v>
      </c>
      <c r="E31" s="180">
        <v>4736</v>
      </c>
      <c r="F31" s="184">
        <v>0.24536625617969629</v>
      </c>
      <c r="G31" s="181">
        <v>725.45997081600001</v>
      </c>
      <c r="H31" s="185">
        <v>3.7585176741417578E-2</v>
      </c>
      <c r="I31" s="182">
        <v>161470.12</v>
      </c>
      <c r="J31" s="186">
        <v>1.617</v>
      </c>
      <c r="K31" s="188">
        <v>39.569000000000003</v>
      </c>
    </row>
    <row r="32" spans="1:11" s="46" customFormat="1" ht="21.75" customHeight="1" x14ac:dyDescent="0.45">
      <c r="A32" s="179" t="s">
        <v>370</v>
      </c>
      <c r="B32" s="179" t="s">
        <v>236</v>
      </c>
      <c r="C32" s="179" t="s">
        <v>237</v>
      </c>
      <c r="D32" s="180">
        <v>4426.9436404173039</v>
      </c>
      <c r="E32" s="180">
        <v>4497.7120000000004</v>
      </c>
      <c r="F32" s="184">
        <v>0.28722322102577957</v>
      </c>
      <c r="G32" s="181">
        <v>1011.34612992</v>
      </c>
      <c r="H32" s="185">
        <v>6.4584413810305968E-2</v>
      </c>
      <c r="I32" s="182">
        <v>57331</v>
      </c>
      <c r="J32" s="186">
        <v>1.9442770429389173</v>
      </c>
      <c r="K32" s="188">
        <v>373.61</v>
      </c>
    </row>
    <row r="33" spans="1:11" s="46" customFormat="1" ht="21.75" customHeight="1" x14ac:dyDescent="0.45">
      <c r="A33" s="345" t="s">
        <v>54</v>
      </c>
      <c r="B33" s="345"/>
      <c r="C33" s="345"/>
      <c r="D33" s="180">
        <f>SUM(D7:D32)</f>
        <v>317410.39394476707</v>
      </c>
      <c r="E33" s="180">
        <f>SUM(E7:E32)</f>
        <v>312487.47525865317</v>
      </c>
      <c r="F33" s="175" t="s">
        <v>362</v>
      </c>
      <c r="G33" s="181">
        <f>SUM(G7:G32)</f>
        <v>34828.711478341858</v>
      </c>
      <c r="H33" s="175" t="s">
        <v>362</v>
      </c>
      <c r="I33" s="182">
        <f>SUM(I7:I32)</f>
        <v>6144492.4971635723</v>
      </c>
      <c r="J33" s="175" t="s">
        <v>362</v>
      </c>
      <c r="K33" s="187">
        <f>SUM(K7:K32)</f>
        <v>5392.1213056531742</v>
      </c>
    </row>
    <row r="34" spans="1:11" s="46" customFormat="1" ht="9" customHeight="1" x14ac:dyDescent="0.45">
      <c r="K34" s="194"/>
    </row>
    <row r="35" spans="1:11" s="46" customFormat="1" x14ac:dyDescent="0.45">
      <c r="A35" s="46" t="s">
        <v>826</v>
      </c>
      <c r="K35" s="194"/>
    </row>
    <row r="36" spans="1:11" s="46" customFormat="1" x14ac:dyDescent="0.45">
      <c r="A36" s="46" t="s">
        <v>827</v>
      </c>
      <c r="K36" s="194"/>
    </row>
    <row r="37" spans="1:11" s="46" customFormat="1" ht="18.75" customHeight="1" x14ac:dyDescent="0.45">
      <c r="A37" s="46" t="s">
        <v>371</v>
      </c>
      <c r="E37" s="195"/>
      <c r="K37" s="194"/>
    </row>
    <row r="38" spans="1:11" s="46" customFormat="1" ht="18.75" customHeight="1" x14ac:dyDescent="0.45">
      <c r="A38" s="46" t="s">
        <v>828</v>
      </c>
      <c r="K38" s="194"/>
    </row>
    <row r="39" spans="1:11" s="46" customFormat="1" x14ac:dyDescent="0.45">
      <c r="A39" s="46" t="s">
        <v>829</v>
      </c>
      <c r="K39" s="194"/>
    </row>
    <row r="40" spans="1:11" s="46" customFormat="1" x14ac:dyDescent="0.45">
      <c r="A40" s="46" t="s">
        <v>830</v>
      </c>
      <c r="K40" s="194"/>
    </row>
    <row r="41" spans="1:11" s="46" customFormat="1" x14ac:dyDescent="0.45">
      <c r="A41" s="46" t="s">
        <v>831</v>
      </c>
      <c r="K41" s="194"/>
    </row>
  </sheetData>
  <mergeCells count="8">
    <mergeCell ref="A33:C33"/>
    <mergeCell ref="A5:B5"/>
    <mergeCell ref="A8:A27"/>
    <mergeCell ref="B10:B11"/>
    <mergeCell ref="B15:B16"/>
    <mergeCell ref="B22:B27"/>
    <mergeCell ref="A28:A31"/>
    <mergeCell ref="B29:B30"/>
  </mergeCells>
  <phoneticPr fontId="1"/>
  <hyperlinks>
    <hyperlink ref="K1" location="目次!A1" display="目次に戻る" xr:uid="{00000000-0004-0000-16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74"/>
  <sheetViews>
    <sheetView topLeftCell="A29" workbookViewId="0">
      <selection activeCell="H1" sqref="H1"/>
    </sheetView>
  </sheetViews>
  <sheetFormatPr defaultColWidth="9" defaultRowHeight="15" x14ac:dyDescent="0.45"/>
  <cols>
    <col min="1" max="1" width="15.09765625" style="5" customWidth="1"/>
    <col min="2" max="3" width="24.59765625" style="5" customWidth="1"/>
    <col min="4" max="4" width="17.3984375" style="5" customWidth="1"/>
    <col min="5" max="8" width="11.3984375" style="5" customWidth="1"/>
    <col min="9" max="16384" width="9" style="5"/>
  </cols>
  <sheetData>
    <row r="1" spans="1:8" ht="18" x14ac:dyDescent="0.45">
      <c r="H1" s="116" t="s">
        <v>10</v>
      </c>
    </row>
    <row r="2" spans="1:8" ht="18.600000000000001" x14ac:dyDescent="0.45">
      <c r="A2" s="7" t="s">
        <v>11</v>
      </c>
    </row>
    <row r="3" spans="1:8" ht="15.75" customHeight="1" x14ac:dyDescent="0.45">
      <c r="A3" s="7"/>
    </row>
    <row r="4" spans="1:8" x14ac:dyDescent="0.45">
      <c r="A4" s="72" t="s">
        <v>385</v>
      </c>
    </row>
    <row r="5" spans="1:8" x14ac:dyDescent="0.45">
      <c r="A5" s="3" t="s">
        <v>372</v>
      </c>
    </row>
    <row r="6" spans="1:8" ht="59.25" customHeight="1" x14ac:dyDescent="0.45">
      <c r="A6" s="314" t="s">
        <v>388</v>
      </c>
      <c r="B6" s="314"/>
      <c r="C6" s="314"/>
      <c r="D6" s="314"/>
      <c r="E6" s="314"/>
      <c r="F6" s="314"/>
      <c r="G6" s="314"/>
      <c r="H6" s="314"/>
    </row>
    <row r="7" spans="1:8" ht="15.75" customHeight="1" x14ac:dyDescent="0.45">
      <c r="A7" s="31"/>
      <c r="B7" s="31"/>
      <c r="C7" s="31"/>
      <c r="D7" s="31"/>
      <c r="E7" s="31"/>
      <c r="F7" s="31"/>
      <c r="G7" s="31"/>
      <c r="H7" s="31"/>
    </row>
    <row r="8" spans="1:8" ht="15.75" customHeight="1" x14ac:dyDescent="0.45">
      <c r="A8" s="73" t="s">
        <v>743</v>
      </c>
      <c r="B8" s="31"/>
      <c r="C8" s="31"/>
      <c r="D8" s="31"/>
      <c r="E8" s="31"/>
      <c r="F8" s="31"/>
      <c r="G8" s="31"/>
      <c r="H8" s="31"/>
    </row>
    <row r="9" spans="1:8" ht="37.5" customHeight="1" x14ac:dyDescent="0.45">
      <c r="A9" s="314" t="s">
        <v>386</v>
      </c>
      <c r="B9" s="314"/>
      <c r="C9" s="314"/>
      <c r="D9" s="314"/>
      <c r="E9" s="314"/>
      <c r="F9" s="314"/>
      <c r="G9" s="314"/>
      <c r="H9" s="314"/>
    </row>
    <row r="10" spans="1:8" x14ac:dyDescent="0.45">
      <c r="A10" s="32"/>
    </row>
    <row r="11" spans="1:8" ht="31.2" x14ac:dyDescent="0.45">
      <c r="A11" s="41" t="s">
        <v>373</v>
      </c>
      <c r="B11" s="10" t="s">
        <v>374</v>
      </c>
      <c r="C11" s="10" t="s">
        <v>375</v>
      </c>
      <c r="D11" s="10" t="s">
        <v>296</v>
      </c>
      <c r="E11" s="10" t="s">
        <v>376</v>
      </c>
      <c r="F11" s="10" t="s">
        <v>377</v>
      </c>
      <c r="G11" s="10" t="s">
        <v>378</v>
      </c>
      <c r="H11" s="10" t="s">
        <v>44</v>
      </c>
    </row>
    <row r="12" spans="1:8" s="46" customFormat="1" x14ac:dyDescent="0.45">
      <c r="A12" s="201">
        <v>186</v>
      </c>
      <c r="B12" s="200">
        <v>1545</v>
      </c>
      <c r="C12" s="200">
        <v>7804</v>
      </c>
      <c r="D12" s="201">
        <v>257</v>
      </c>
      <c r="E12" s="200">
        <v>2981</v>
      </c>
      <c r="F12" s="202">
        <v>0</v>
      </c>
      <c r="G12" s="203">
        <v>11.374000000000001</v>
      </c>
      <c r="H12" s="202">
        <v>2.7349999999999999</v>
      </c>
    </row>
    <row r="15" spans="1:8" x14ac:dyDescent="0.45">
      <c r="A15" s="74" t="s">
        <v>273</v>
      </c>
    </row>
    <row r="16" spans="1:8" ht="59.25" customHeight="1" x14ac:dyDescent="0.45">
      <c r="A16" s="314" t="s">
        <v>389</v>
      </c>
      <c r="B16" s="314"/>
      <c r="C16" s="314"/>
      <c r="D16" s="314"/>
      <c r="E16" s="314"/>
      <c r="F16" s="314"/>
      <c r="G16" s="314"/>
      <c r="H16" s="314"/>
    </row>
    <row r="18" spans="1:8" x14ac:dyDescent="0.45">
      <c r="A18" s="73" t="s">
        <v>743</v>
      </c>
      <c r="B18" s="31"/>
      <c r="C18" s="31"/>
      <c r="D18" s="31"/>
      <c r="E18" s="31"/>
      <c r="F18" s="31"/>
      <c r="G18" s="31"/>
      <c r="H18" s="31"/>
    </row>
    <row r="19" spans="1:8" ht="37.5" customHeight="1" x14ac:dyDescent="0.45">
      <c r="A19" s="276" t="s">
        <v>838</v>
      </c>
      <c r="B19" s="276"/>
      <c r="C19" s="276"/>
      <c r="D19" s="276"/>
      <c r="E19" s="276"/>
      <c r="F19" s="276"/>
      <c r="G19" s="276"/>
      <c r="H19" s="276"/>
    </row>
    <row r="21" spans="1:8" ht="31.2" x14ac:dyDescent="0.45">
      <c r="A21" s="41" t="s">
        <v>373</v>
      </c>
      <c r="B21" s="10" t="s">
        <v>374</v>
      </c>
      <c r="C21" s="10" t="s">
        <v>375</v>
      </c>
      <c r="D21" s="10" t="s">
        <v>296</v>
      </c>
      <c r="E21" s="10" t="s">
        <v>376</v>
      </c>
      <c r="F21" s="10" t="s">
        <v>377</v>
      </c>
      <c r="G21" s="10" t="s">
        <v>378</v>
      </c>
      <c r="H21" s="10" t="s">
        <v>44</v>
      </c>
    </row>
    <row r="22" spans="1:8" s="46" customFormat="1" x14ac:dyDescent="0.45">
      <c r="A22" s="201">
        <v>175</v>
      </c>
      <c r="B22" s="200">
        <v>1149</v>
      </c>
      <c r="C22" s="200">
        <v>5535</v>
      </c>
      <c r="D22" s="201">
        <v>288</v>
      </c>
      <c r="E22" s="200">
        <v>2220.1469999999999</v>
      </c>
      <c r="F22" s="202">
        <v>0</v>
      </c>
      <c r="G22" s="204">
        <v>0.23353750000000001</v>
      </c>
      <c r="H22" s="201">
        <v>1.405</v>
      </c>
    </row>
    <row r="25" spans="1:8" x14ac:dyDescent="0.45">
      <c r="A25" s="74" t="s">
        <v>379</v>
      </c>
    </row>
    <row r="26" spans="1:8" ht="59.25" customHeight="1" x14ac:dyDescent="0.45">
      <c r="A26" s="314" t="s">
        <v>839</v>
      </c>
      <c r="B26" s="314"/>
      <c r="C26" s="314"/>
      <c r="D26" s="314"/>
      <c r="E26" s="314"/>
      <c r="F26" s="314"/>
      <c r="G26" s="314"/>
      <c r="H26" s="314"/>
    </row>
    <row r="28" spans="1:8" x14ac:dyDescent="0.45">
      <c r="A28" s="73" t="s">
        <v>743</v>
      </c>
      <c r="B28" s="31"/>
      <c r="C28" s="31"/>
      <c r="D28" s="31"/>
      <c r="E28" s="31"/>
      <c r="F28" s="31"/>
      <c r="G28" s="31"/>
      <c r="H28" s="31"/>
    </row>
    <row r="29" spans="1:8" ht="47.25" customHeight="1" x14ac:dyDescent="0.45">
      <c r="A29" s="351" t="s">
        <v>840</v>
      </c>
      <c r="B29" s="351"/>
      <c r="C29" s="351"/>
      <c r="D29" s="351"/>
      <c r="E29" s="351"/>
      <c r="F29" s="351"/>
      <c r="G29" s="351"/>
      <c r="H29" s="351"/>
    </row>
    <row r="31" spans="1:8" ht="31.2" x14ac:dyDescent="0.45">
      <c r="A31" s="41" t="s">
        <v>373</v>
      </c>
      <c r="B31" s="10" t="s">
        <v>374</v>
      </c>
      <c r="C31" s="10" t="s">
        <v>375</v>
      </c>
      <c r="D31" s="10" t="s">
        <v>296</v>
      </c>
      <c r="E31" s="10" t="s">
        <v>376</v>
      </c>
      <c r="F31" s="10" t="s">
        <v>377</v>
      </c>
      <c r="G31" s="10" t="s">
        <v>378</v>
      </c>
      <c r="H31" s="10" t="s">
        <v>44</v>
      </c>
    </row>
    <row r="32" spans="1:8" s="46" customFormat="1" x14ac:dyDescent="0.45">
      <c r="A32" s="201">
        <v>462</v>
      </c>
      <c r="B32" s="200">
        <v>2379</v>
      </c>
      <c r="C32" s="200">
        <v>16692</v>
      </c>
      <c r="D32" s="201">
        <v>791</v>
      </c>
      <c r="E32" s="200">
        <v>4600</v>
      </c>
      <c r="F32" s="202">
        <v>0</v>
      </c>
      <c r="G32" s="204">
        <v>0.30299999999999999</v>
      </c>
      <c r="H32" s="202">
        <v>1.288</v>
      </c>
    </row>
    <row r="35" spans="1:8" x14ac:dyDescent="0.45">
      <c r="A35" s="3" t="s">
        <v>323</v>
      </c>
    </row>
    <row r="36" spans="1:8" ht="59.25" customHeight="1" x14ac:dyDescent="0.45">
      <c r="A36" s="314" t="s">
        <v>380</v>
      </c>
      <c r="B36" s="314"/>
      <c r="C36" s="314"/>
      <c r="D36" s="314"/>
      <c r="E36" s="314"/>
      <c r="F36" s="314"/>
      <c r="G36" s="314"/>
      <c r="H36" s="314"/>
    </row>
    <row r="37" spans="1:8" x14ac:dyDescent="0.45">
      <c r="A37" s="31"/>
      <c r="B37" s="31"/>
      <c r="C37" s="31"/>
      <c r="D37" s="31"/>
      <c r="E37" s="31"/>
      <c r="F37" s="31"/>
      <c r="G37" s="31"/>
      <c r="H37" s="31"/>
    </row>
    <row r="38" spans="1:8" x14ac:dyDescent="0.45">
      <c r="A38" s="73" t="s">
        <v>743</v>
      </c>
      <c r="B38" s="31"/>
      <c r="C38" s="31"/>
      <c r="D38" s="31"/>
      <c r="E38" s="31"/>
      <c r="F38" s="31"/>
      <c r="G38" s="31"/>
      <c r="H38" s="31"/>
    </row>
    <row r="39" spans="1:8" ht="53.85" customHeight="1" x14ac:dyDescent="0.45">
      <c r="A39" s="351" t="s">
        <v>841</v>
      </c>
      <c r="B39" s="351"/>
      <c r="C39" s="351"/>
      <c r="D39" s="351"/>
      <c r="E39" s="351"/>
      <c r="F39" s="351"/>
      <c r="G39" s="351"/>
      <c r="H39" s="351"/>
    </row>
    <row r="40" spans="1:8" x14ac:dyDescent="0.45">
      <c r="A40" s="32"/>
    </row>
    <row r="41" spans="1:8" ht="31.2" x14ac:dyDescent="0.45">
      <c r="A41" s="41" t="s">
        <v>373</v>
      </c>
      <c r="B41" s="10" t="s">
        <v>374</v>
      </c>
      <c r="C41" s="10" t="s">
        <v>375</v>
      </c>
      <c r="D41" s="10" t="s">
        <v>296</v>
      </c>
      <c r="E41" s="10" t="s">
        <v>376</v>
      </c>
      <c r="F41" s="10" t="s">
        <v>377</v>
      </c>
      <c r="G41" s="10" t="s">
        <v>378</v>
      </c>
      <c r="H41" s="10" t="s">
        <v>44</v>
      </c>
    </row>
    <row r="42" spans="1:8" x14ac:dyDescent="0.45">
      <c r="A42" s="201">
        <v>272</v>
      </c>
      <c r="B42" s="200">
        <v>2842.8664168979999</v>
      </c>
      <c r="C42" s="200">
        <v>9554</v>
      </c>
      <c r="D42" s="201">
        <v>266</v>
      </c>
      <c r="E42" s="200">
        <v>5486</v>
      </c>
      <c r="F42" s="202">
        <v>0</v>
      </c>
      <c r="G42" s="202">
        <v>2.3329396999999998</v>
      </c>
      <c r="H42" s="201">
        <v>1.4279999999999999</v>
      </c>
    </row>
    <row r="45" spans="1:8" x14ac:dyDescent="0.45">
      <c r="A45" s="3" t="s">
        <v>381</v>
      </c>
    </row>
    <row r="46" spans="1:8" ht="59.25" customHeight="1" x14ac:dyDescent="0.45">
      <c r="A46" s="314" t="s">
        <v>390</v>
      </c>
      <c r="B46" s="314"/>
      <c r="C46" s="314"/>
      <c r="D46" s="314"/>
      <c r="E46" s="314"/>
      <c r="F46" s="314"/>
      <c r="G46" s="314"/>
      <c r="H46" s="314"/>
    </row>
    <row r="47" spans="1:8" x14ac:dyDescent="0.45">
      <c r="A47" s="31"/>
      <c r="B47" s="31"/>
      <c r="C47" s="31"/>
      <c r="D47" s="31"/>
      <c r="E47" s="31"/>
      <c r="F47" s="31"/>
      <c r="G47" s="31"/>
      <c r="H47" s="31"/>
    </row>
    <row r="48" spans="1:8" x14ac:dyDescent="0.45">
      <c r="A48" s="73" t="s">
        <v>743</v>
      </c>
      <c r="B48" s="31"/>
      <c r="C48" s="31"/>
      <c r="D48" s="31"/>
      <c r="E48" s="31"/>
      <c r="F48" s="31"/>
      <c r="G48" s="31"/>
      <c r="H48" s="31"/>
    </row>
    <row r="49" spans="1:8" ht="37.5" customHeight="1" x14ac:dyDescent="0.45">
      <c r="A49" s="351" t="s">
        <v>842</v>
      </c>
      <c r="B49" s="351"/>
      <c r="C49" s="351"/>
      <c r="D49" s="351"/>
      <c r="E49" s="351"/>
      <c r="F49" s="351"/>
      <c r="G49" s="351"/>
      <c r="H49" s="351"/>
    </row>
    <row r="50" spans="1:8" x14ac:dyDescent="0.45">
      <c r="A50" s="32"/>
    </row>
    <row r="51" spans="1:8" ht="31.2" x14ac:dyDescent="0.45">
      <c r="A51" s="41" t="s">
        <v>373</v>
      </c>
      <c r="B51" s="10" t="s">
        <v>374</v>
      </c>
      <c r="C51" s="10" t="s">
        <v>375</v>
      </c>
      <c r="D51" s="10" t="s">
        <v>296</v>
      </c>
      <c r="E51" s="10" t="s">
        <v>376</v>
      </c>
      <c r="F51" s="10" t="s">
        <v>377</v>
      </c>
      <c r="G51" s="10" t="s">
        <v>378</v>
      </c>
      <c r="H51" s="10" t="s">
        <v>44</v>
      </c>
    </row>
    <row r="52" spans="1:8" x14ac:dyDescent="0.45">
      <c r="A52" s="201">
        <v>195</v>
      </c>
      <c r="B52" s="200">
        <v>1248.157191495324</v>
      </c>
      <c r="C52" s="200">
        <v>6391</v>
      </c>
      <c r="D52" s="201">
        <v>163</v>
      </c>
      <c r="E52" s="200">
        <v>2856.9789999999998</v>
      </c>
      <c r="F52" s="202">
        <v>0</v>
      </c>
      <c r="G52" s="202">
        <v>51.642000000000003</v>
      </c>
      <c r="H52" s="201">
        <v>1.5249999999999999</v>
      </c>
    </row>
    <row r="55" spans="1:8" x14ac:dyDescent="0.45">
      <c r="A55" s="3" t="s">
        <v>382</v>
      </c>
    </row>
    <row r="56" spans="1:8" ht="59.25" customHeight="1" x14ac:dyDescent="0.45">
      <c r="A56" s="314" t="s">
        <v>383</v>
      </c>
      <c r="B56" s="314"/>
      <c r="C56" s="314"/>
      <c r="D56" s="314"/>
      <c r="E56" s="314"/>
      <c r="F56" s="314"/>
      <c r="G56" s="314"/>
      <c r="H56" s="314"/>
    </row>
    <row r="57" spans="1:8" x14ac:dyDescent="0.45">
      <c r="A57" s="31"/>
      <c r="B57" s="31"/>
      <c r="C57" s="31"/>
      <c r="D57" s="31"/>
      <c r="E57" s="31"/>
      <c r="F57" s="31"/>
      <c r="G57" s="31"/>
      <c r="H57" s="31"/>
    </row>
    <row r="58" spans="1:8" x14ac:dyDescent="0.45">
      <c r="A58" s="73" t="s">
        <v>743</v>
      </c>
      <c r="B58" s="31"/>
      <c r="C58" s="31"/>
      <c r="D58" s="31"/>
      <c r="E58" s="31"/>
      <c r="F58" s="31"/>
      <c r="G58" s="31"/>
      <c r="H58" s="31"/>
    </row>
    <row r="59" spans="1:8" ht="37.5" customHeight="1" x14ac:dyDescent="0.45">
      <c r="A59" s="351" t="s">
        <v>387</v>
      </c>
      <c r="B59" s="351"/>
      <c r="C59" s="351"/>
      <c r="D59" s="351"/>
      <c r="E59" s="351"/>
      <c r="F59" s="351"/>
      <c r="G59" s="351"/>
      <c r="H59" s="351"/>
    </row>
    <row r="60" spans="1:8" x14ac:dyDescent="0.45">
      <c r="A60" s="32"/>
    </row>
    <row r="61" spans="1:8" ht="31.2" x14ac:dyDescent="0.45">
      <c r="A61" s="41" t="s">
        <v>373</v>
      </c>
      <c r="B61" s="10" t="s">
        <v>374</v>
      </c>
      <c r="C61" s="10" t="s">
        <v>375</v>
      </c>
      <c r="D61" s="10" t="s">
        <v>296</v>
      </c>
      <c r="E61" s="10" t="s">
        <v>376</v>
      </c>
      <c r="F61" s="10" t="s">
        <v>377</v>
      </c>
      <c r="G61" s="10" t="s">
        <v>378</v>
      </c>
      <c r="H61" s="10" t="s">
        <v>44</v>
      </c>
    </row>
    <row r="62" spans="1:8" s="46" customFormat="1" x14ac:dyDescent="0.45">
      <c r="A62" s="201">
        <v>15</v>
      </c>
      <c r="B62" s="200">
        <v>41</v>
      </c>
      <c r="C62" s="200">
        <v>564</v>
      </c>
      <c r="D62" s="201">
        <v>75</v>
      </c>
      <c r="E62" s="201">
        <v>137</v>
      </c>
      <c r="F62" s="202">
        <v>0</v>
      </c>
      <c r="G62" s="202">
        <v>3.5049999999999999</v>
      </c>
      <c r="H62" s="202">
        <v>2.1000000000000001E-2</v>
      </c>
    </row>
    <row r="65" spans="1:8" x14ac:dyDescent="0.45">
      <c r="A65" s="3" t="s">
        <v>384</v>
      </c>
    </row>
    <row r="66" spans="1:8" ht="46.5" customHeight="1" x14ac:dyDescent="0.45">
      <c r="A66" s="314" t="s">
        <v>844</v>
      </c>
      <c r="B66" s="314"/>
      <c r="C66" s="314"/>
      <c r="D66" s="314"/>
      <c r="E66" s="314"/>
      <c r="F66" s="314"/>
      <c r="G66" s="314"/>
      <c r="H66" s="314"/>
    </row>
    <row r="67" spans="1:8" x14ac:dyDescent="0.45">
      <c r="A67" s="31"/>
      <c r="B67" s="31"/>
      <c r="C67" s="31"/>
      <c r="D67" s="31"/>
      <c r="E67" s="31"/>
      <c r="F67" s="31"/>
      <c r="G67" s="31"/>
      <c r="H67" s="31"/>
    </row>
    <row r="68" spans="1:8" x14ac:dyDescent="0.45">
      <c r="A68" s="73" t="s">
        <v>743</v>
      </c>
      <c r="B68" s="31"/>
      <c r="C68" s="31"/>
      <c r="D68" s="31"/>
      <c r="E68" s="31"/>
      <c r="F68" s="31"/>
      <c r="G68" s="31"/>
      <c r="H68" s="31"/>
    </row>
    <row r="69" spans="1:8" ht="49.5" customHeight="1" x14ac:dyDescent="0.45">
      <c r="A69" s="350" t="s">
        <v>954</v>
      </c>
      <c r="B69" s="350"/>
      <c r="C69" s="350"/>
      <c r="D69" s="350"/>
      <c r="E69" s="350"/>
      <c r="F69" s="350"/>
      <c r="G69" s="350"/>
      <c r="H69" s="350"/>
    </row>
    <row r="70" spans="1:8" x14ac:dyDescent="0.45">
      <c r="A70" s="32"/>
    </row>
    <row r="71" spans="1:8" ht="31.2" x14ac:dyDescent="0.45">
      <c r="A71" s="41" t="s">
        <v>373</v>
      </c>
      <c r="B71" s="10" t="s">
        <v>374</v>
      </c>
      <c r="C71" s="10" t="s">
        <v>375</v>
      </c>
      <c r="D71" s="10" t="s">
        <v>296</v>
      </c>
      <c r="E71" s="10" t="s">
        <v>376</v>
      </c>
      <c r="F71" s="10" t="s">
        <v>377</v>
      </c>
      <c r="G71" s="10" t="s">
        <v>378</v>
      </c>
      <c r="H71" s="10" t="s">
        <v>44</v>
      </c>
    </row>
    <row r="72" spans="1:8" x14ac:dyDescent="0.45">
      <c r="A72" s="201">
        <v>55</v>
      </c>
      <c r="B72" s="200">
        <v>759</v>
      </c>
      <c r="C72" s="200">
        <v>15991</v>
      </c>
      <c r="D72" s="201">
        <v>90</v>
      </c>
      <c r="E72" s="200">
        <v>8759</v>
      </c>
      <c r="F72" s="202">
        <v>0</v>
      </c>
      <c r="G72" s="202">
        <v>0.50900000000000001</v>
      </c>
      <c r="H72" s="201">
        <v>0.41099999999999998</v>
      </c>
    </row>
    <row r="74" spans="1:8" ht="32.25" customHeight="1" x14ac:dyDescent="0.45">
      <c r="A74" s="314" t="s">
        <v>843</v>
      </c>
      <c r="B74" s="314"/>
      <c r="C74" s="314"/>
      <c r="D74" s="314"/>
      <c r="E74" s="314"/>
      <c r="F74" s="314"/>
      <c r="G74" s="314"/>
      <c r="H74" s="314"/>
    </row>
  </sheetData>
  <mergeCells count="15">
    <mergeCell ref="A29:H29"/>
    <mergeCell ref="A6:H6"/>
    <mergeCell ref="A9:H9"/>
    <mergeCell ref="A16:H16"/>
    <mergeCell ref="A19:H19"/>
    <mergeCell ref="A26:H26"/>
    <mergeCell ref="A66:H66"/>
    <mergeCell ref="A69:H69"/>
    <mergeCell ref="A74:H74"/>
    <mergeCell ref="A36:H36"/>
    <mergeCell ref="A39:H39"/>
    <mergeCell ref="A46:H46"/>
    <mergeCell ref="A49:H49"/>
    <mergeCell ref="A56:H56"/>
    <mergeCell ref="A59:H59"/>
  </mergeCells>
  <phoneticPr fontId="1"/>
  <hyperlinks>
    <hyperlink ref="H1" location="目次!A1" display="目次に戻る"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
  <sheetViews>
    <sheetView workbookViewId="0">
      <selection activeCell="D1" sqref="D1"/>
    </sheetView>
  </sheetViews>
  <sheetFormatPr defaultColWidth="9" defaultRowHeight="15" x14ac:dyDescent="0.45"/>
  <cols>
    <col min="1" max="1" width="30.3984375" style="5" customWidth="1"/>
    <col min="2" max="4" width="12.59765625" style="5" customWidth="1"/>
    <col min="5" max="16384" width="9" style="5"/>
  </cols>
  <sheetData>
    <row r="1" spans="1:4" ht="18" x14ac:dyDescent="0.45">
      <c r="B1" s="6"/>
      <c r="D1" s="116" t="s">
        <v>10</v>
      </c>
    </row>
    <row r="2" spans="1:4" ht="18.600000000000001" x14ac:dyDescent="0.45">
      <c r="A2" s="7" t="s">
        <v>3</v>
      </c>
    </row>
    <row r="3" spans="1:4" ht="15.75" customHeight="1" x14ac:dyDescent="0.45">
      <c r="A3" s="7"/>
    </row>
    <row r="4" spans="1:4" ht="15.75" customHeight="1" x14ac:dyDescent="0.45">
      <c r="A4" s="352" t="s">
        <v>403</v>
      </c>
      <c r="B4" s="352"/>
      <c r="C4" s="352"/>
    </row>
    <row r="5" spans="1:4" x14ac:dyDescent="0.45">
      <c r="A5" s="41"/>
      <c r="B5" s="10">
        <v>2020</v>
      </c>
      <c r="C5" s="10">
        <v>2021</v>
      </c>
      <c r="D5" s="10">
        <v>2022</v>
      </c>
    </row>
    <row r="6" spans="1:4" x14ac:dyDescent="0.45">
      <c r="A6" s="13" t="s">
        <v>404</v>
      </c>
      <c r="B6" s="22">
        <v>31.4</v>
      </c>
      <c r="C6" s="22">
        <v>27.2</v>
      </c>
      <c r="D6" s="22">
        <v>18.66</v>
      </c>
    </row>
    <row r="7" spans="1:4" x14ac:dyDescent="0.45">
      <c r="A7" s="13" t="s">
        <v>405</v>
      </c>
      <c r="B7" s="22">
        <v>17.5</v>
      </c>
      <c r="C7" s="22">
        <v>14</v>
      </c>
      <c r="D7" s="22">
        <v>15.61</v>
      </c>
    </row>
    <row r="8" spans="1:4" x14ac:dyDescent="0.45">
      <c r="A8" s="32"/>
    </row>
    <row r="12" spans="1:4" x14ac:dyDescent="0.45">
      <c r="C12" s="76"/>
    </row>
  </sheetData>
  <mergeCells count="1">
    <mergeCell ref="A4:C4"/>
  </mergeCells>
  <phoneticPr fontId="1"/>
  <hyperlinks>
    <hyperlink ref="D1" location="目次!A1" display="目次に戻る" xr:uid="{00000000-0004-0000-18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7"/>
  <sheetViews>
    <sheetView workbookViewId="0">
      <selection activeCell="F1" sqref="F1"/>
    </sheetView>
  </sheetViews>
  <sheetFormatPr defaultColWidth="9" defaultRowHeight="15" x14ac:dyDescent="0.45"/>
  <cols>
    <col min="1" max="1" width="21.09765625" style="5" customWidth="1"/>
    <col min="2" max="2" width="12" style="5" customWidth="1"/>
    <col min="3"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406</v>
      </c>
      <c r="B4" s="278"/>
      <c r="C4" s="278"/>
      <c r="D4" s="278"/>
    </row>
    <row r="5" spans="1:6" x14ac:dyDescent="0.45">
      <c r="A5" s="10" t="s">
        <v>115</v>
      </c>
      <c r="B5" s="77">
        <v>2018</v>
      </c>
      <c r="C5" s="10">
        <v>2019</v>
      </c>
      <c r="D5" s="10">
        <v>2020</v>
      </c>
      <c r="E5" s="10">
        <v>2021</v>
      </c>
      <c r="F5" s="10">
        <v>2022</v>
      </c>
    </row>
    <row r="6" spans="1:6" x14ac:dyDescent="0.45">
      <c r="A6" s="13" t="s">
        <v>733</v>
      </c>
      <c r="B6" s="78">
        <v>467</v>
      </c>
      <c r="C6" s="78">
        <v>620</v>
      </c>
      <c r="D6" s="78">
        <v>450</v>
      </c>
      <c r="E6" s="78">
        <v>188</v>
      </c>
      <c r="F6" s="78">
        <v>195</v>
      </c>
    </row>
    <row r="7" spans="1:6" x14ac:dyDescent="0.45">
      <c r="A7" s="277"/>
      <c r="B7" s="277"/>
      <c r="C7" s="277"/>
      <c r="D7" s="277"/>
    </row>
  </sheetData>
  <mergeCells count="2">
    <mergeCell ref="A4:D4"/>
    <mergeCell ref="A7:D7"/>
  </mergeCells>
  <phoneticPr fontId="1"/>
  <hyperlinks>
    <hyperlink ref="F1" location="目次!A1" display="目次に戻る" xr:uid="{00000000-0004-0000-19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58"/>
  <sheetViews>
    <sheetView zoomScale="90" zoomScaleNormal="90" workbookViewId="0">
      <selection activeCell="I1" sqref="I1"/>
    </sheetView>
  </sheetViews>
  <sheetFormatPr defaultColWidth="9" defaultRowHeight="15" x14ac:dyDescent="0.45"/>
  <cols>
    <col min="1" max="1" width="20" style="5" bestFit="1" customWidth="1"/>
    <col min="2" max="2" width="6.09765625" style="5" bestFit="1" customWidth="1"/>
    <col min="3" max="3" width="40.59765625" style="5" customWidth="1"/>
    <col min="4" max="4" width="11" style="5" bestFit="1" customWidth="1"/>
    <col min="5" max="5" width="11.09765625" style="5" bestFit="1" customWidth="1"/>
    <col min="6" max="6" width="10.59765625" style="5" bestFit="1" customWidth="1"/>
    <col min="7" max="7" width="9.09765625" style="5" bestFit="1" customWidth="1"/>
    <col min="8" max="8" width="8.09765625" style="5" customWidth="1"/>
    <col min="9" max="16384" width="9" style="5"/>
  </cols>
  <sheetData>
    <row r="1" spans="1:9" ht="18" x14ac:dyDescent="0.45">
      <c r="E1" s="6"/>
      <c r="F1" s="6"/>
      <c r="H1" s="6"/>
      <c r="I1" s="116" t="s">
        <v>10</v>
      </c>
    </row>
    <row r="2" spans="1:9" ht="18.600000000000001" x14ac:dyDescent="0.45">
      <c r="A2" s="7" t="s">
        <v>391</v>
      </c>
    </row>
    <row r="3" spans="1:9" ht="18.600000000000001" x14ac:dyDescent="0.45">
      <c r="A3" s="7"/>
    </row>
    <row r="4" spans="1:9" x14ac:dyDescent="0.45">
      <c r="A4" s="282" t="s">
        <v>907</v>
      </c>
      <c r="B4" s="282"/>
      <c r="C4" s="282"/>
      <c r="D4" s="282"/>
      <c r="E4" s="282"/>
    </row>
    <row r="5" spans="1:9" x14ac:dyDescent="0.45">
      <c r="A5" s="33"/>
      <c r="B5" s="33"/>
      <c r="C5" s="33"/>
      <c r="D5" s="33"/>
      <c r="E5" s="33"/>
    </row>
    <row r="6" spans="1:9" x14ac:dyDescent="0.45">
      <c r="A6" s="73" t="s">
        <v>847</v>
      </c>
      <c r="B6" s="33"/>
      <c r="C6" s="33"/>
      <c r="D6" s="33"/>
      <c r="E6" s="33"/>
    </row>
    <row r="7" spans="1:9" x14ac:dyDescent="0.45">
      <c r="A7" s="344" t="s">
        <v>559</v>
      </c>
      <c r="B7" s="344" t="s">
        <v>560</v>
      </c>
      <c r="C7" s="353" t="s">
        <v>561</v>
      </c>
      <c r="D7" s="344" t="s">
        <v>585</v>
      </c>
      <c r="E7" s="353" t="s">
        <v>562</v>
      </c>
      <c r="F7" s="353"/>
      <c r="G7" s="353"/>
      <c r="H7" s="353"/>
    </row>
    <row r="8" spans="1:9" x14ac:dyDescent="0.45">
      <c r="A8" s="344"/>
      <c r="B8" s="344"/>
      <c r="C8" s="353"/>
      <c r="D8" s="344"/>
      <c r="E8" s="98" t="s">
        <v>563</v>
      </c>
      <c r="F8" s="98" t="s">
        <v>565</v>
      </c>
      <c r="G8" s="98" t="s">
        <v>566</v>
      </c>
      <c r="H8" s="353" t="s">
        <v>568</v>
      </c>
    </row>
    <row r="9" spans="1:9" ht="28.8" x14ac:dyDescent="0.45">
      <c r="A9" s="344"/>
      <c r="B9" s="344"/>
      <c r="C9" s="353"/>
      <c r="D9" s="344"/>
      <c r="E9" s="98" t="s">
        <v>564</v>
      </c>
      <c r="F9" s="98" t="s">
        <v>597</v>
      </c>
      <c r="G9" s="98" t="s">
        <v>567</v>
      </c>
      <c r="H9" s="353"/>
    </row>
    <row r="10" spans="1:9" ht="28.8" x14ac:dyDescent="0.45">
      <c r="A10" s="99" t="s">
        <v>731</v>
      </c>
      <c r="B10" s="100">
        <v>6</v>
      </c>
      <c r="C10" s="99" t="s">
        <v>569</v>
      </c>
      <c r="D10" s="205">
        <v>92.1</v>
      </c>
      <c r="E10" s="205">
        <v>80.7</v>
      </c>
      <c r="F10" s="205">
        <v>14.9</v>
      </c>
      <c r="G10" s="205">
        <v>4.4000000000000004</v>
      </c>
      <c r="H10" s="205">
        <v>0</v>
      </c>
    </row>
    <row r="11" spans="1:9" ht="28.8" x14ac:dyDescent="0.45">
      <c r="A11" s="99" t="s">
        <v>570</v>
      </c>
      <c r="B11" s="100">
        <v>4</v>
      </c>
      <c r="C11" s="99" t="s">
        <v>571</v>
      </c>
      <c r="D11" s="205">
        <v>96</v>
      </c>
      <c r="E11" s="205">
        <v>89.1</v>
      </c>
      <c r="F11" s="205">
        <v>9.8000000000000007</v>
      </c>
      <c r="G11" s="205">
        <v>1.1000000000000001</v>
      </c>
      <c r="H11" s="205">
        <v>0</v>
      </c>
    </row>
    <row r="12" spans="1:9" ht="28.8" x14ac:dyDescent="0.45">
      <c r="A12" s="99" t="s">
        <v>572</v>
      </c>
      <c r="B12" s="100">
        <v>11</v>
      </c>
      <c r="C12" s="99" t="s">
        <v>573</v>
      </c>
      <c r="D12" s="205">
        <v>97.8</v>
      </c>
      <c r="E12" s="205">
        <v>94.8</v>
      </c>
      <c r="F12" s="205">
        <v>4</v>
      </c>
      <c r="G12" s="205">
        <v>1.3</v>
      </c>
      <c r="H12" s="205">
        <v>0</v>
      </c>
    </row>
    <row r="13" spans="1:9" ht="28.8" x14ac:dyDescent="0.45">
      <c r="A13" s="99" t="s">
        <v>574</v>
      </c>
      <c r="B13" s="100">
        <v>11</v>
      </c>
      <c r="C13" s="99" t="s">
        <v>586</v>
      </c>
      <c r="D13" s="205">
        <v>91.6</v>
      </c>
      <c r="E13" s="205">
        <v>80.900000000000006</v>
      </c>
      <c r="F13" s="205">
        <v>9.3000000000000007</v>
      </c>
      <c r="G13" s="205">
        <v>7.7</v>
      </c>
      <c r="H13" s="205">
        <v>2</v>
      </c>
    </row>
    <row r="14" spans="1:9" ht="43.2" x14ac:dyDescent="0.45">
      <c r="A14" s="99" t="s">
        <v>575</v>
      </c>
      <c r="B14" s="100">
        <v>11</v>
      </c>
      <c r="C14" s="99" t="s">
        <v>576</v>
      </c>
      <c r="D14" s="205">
        <v>95.9</v>
      </c>
      <c r="E14" s="205">
        <v>88.1</v>
      </c>
      <c r="F14" s="205">
        <v>6.4</v>
      </c>
      <c r="G14" s="205">
        <v>2.8</v>
      </c>
      <c r="H14" s="205">
        <v>2.7</v>
      </c>
    </row>
    <row r="15" spans="1:9" ht="28.8" x14ac:dyDescent="0.45">
      <c r="A15" s="99" t="s">
        <v>577</v>
      </c>
      <c r="B15" s="100">
        <v>6</v>
      </c>
      <c r="C15" s="99" t="s">
        <v>578</v>
      </c>
      <c r="D15" s="205">
        <v>97.9</v>
      </c>
      <c r="E15" s="205">
        <v>86</v>
      </c>
      <c r="F15" s="205">
        <v>1.4</v>
      </c>
      <c r="G15" s="205">
        <v>2.1</v>
      </c>
      <c r="H15" s="205">
        <v>10.5</v>
      </c>
    </row>
    <row r="16" spans="1:9" ht="28.8" x14ac:dyDescent="0.45">
      <c r="A16" s="99" t="s">
        <v>579</v>
      </c>
      <c r="B16" s="100">
        <v>6</v>
      </c>
      <c r="C16" s="99" t="s">
        <v>580</v>
      </c>
      <c r="D16" s="205">
        <v>97.1</v>
      </c>
      <c r="E16" s="205">
        <v>93.3</v>
      </c>
      <c r="F16" s="205">
        <v>4.8</v>
      </c>
      <c r="G16" s="205">
        <v>2</v>
      </c>
      <c r="H16" s="205">
        <v>0</v>
      </c>
    </row>
    <row r="17" spans="1:8" ht="28.8" x14ac:dyDescent="0.45">
      <c r="A17" s="99" t="s">
        <v>581</v>
      </c>
      <c r="B17" s="100">
        <v>4</v>
      </c>
      <c r="C17" s="99" t="s">
        <v>582</v>
      </c>
      <c r="D17" s="205">
        <v>92.6</v>
      </c>
      <c r="E17" s="205">
        <v>82.7</v>
      </c>
      <c r="F17" s="205">
        <v>12.5</v>
      </c>
      <c r="G17" s="205">
        <v>4.8</v>
      </c>
      <c r="H17" s="205">
        <v>0</v>
      </c>
    </row>
    <row r="18" spans="1:8" ht="28.8" x14ac:dyDescent="0.45">
      <c r="A18" s="99" t="s">
        <v>583</v>
      </c>
      <c r="B18" s="100">
        <v>2</v>
      </c>
      <c r="C18" s="99" t="s">
        <v>584</v>
      </c>
      <c r="D18" s="205">
        <v>92.6</v>
      </c>
      <c r="E18" s="205">
        <v>89.8</v>
      </c>
      <c r="F18" s="205">
        <v>8.1</v>
      </c>
      <c r="G18" s="205">
        <v>3.2</v>
      </c>
      <c r="H18" s="205">
        <v>0</v>
      </c>
    </row>
    <row r="19" spans="1:8" x14ac:dyDescent="0.45">
      <c r="A19" s="99" t="s">
        <v>54</v>
      </c>
      <c r="B19" s="100">
        <v>61</v>
      </c>
      <c r="C19" s="100"/>
      <c r="D19" s="205">
        <v>95.2</v>
      </c>
      <c r="E19" s="205">
        <v>87.4</v>
      </c>
      <c r="F19" s="205">
        <v>7.3</v>
      </c>
      <c r="G19" s="205">
        <v>3.5</v>
      </c>
      <c r="H19" s="205">
        <v>1.9</v>
      </c>
    </row>
    <row r="20" spans="1:8" x14ac:dyDescent="0.45">
      <c r="A20" s="5" t="s">
        <v>919</v>
      </c>
    </row>
    <row r="21" spans="1:8" x14ac:dyDescent="0.45">
      <c r="A21" s="5" t="s">
        <v>596</v>
      </c>
    </row>
    <row r="23" spans="1:8" ht="17.399999999999999" customHeight="1" x14ac:dyDescent="0.45">
      <c r="A23" s="355" t="s">
        <v>853</v>
      </c>
      <c r="B23" s="355"/>
    </row>
    <row r="24" spans="1:8" x14ac:dyDescent="0.45">
      <c r="A24" s="354" t="s">
        <v>588</v>
      </c>
      <c r="B24" s="354" t="s">
        <v>589</v>
      </c>
      <c r="C24" s="101"/>
      <c r="D24" s="103"/>
    </row>
    <row r="25" spans="1:8" x14ac:dyDescent="0.45">
      <c r="A25" s="354"/>
      <c r="B25" s="354"/>
      <c r="C25" s="102"/>
      <c r="D25" s="103"/>
    </row>
    <row r="26" spans="1:8" x14ac:dyDescent="0.45">
      <c r="A26" s="104" t="s">
        <v>590</v>
      </c>
      <c r="B26" s="197" t="s">
        <v>848</v>
      </c>
      <c r="C26" s="103"/>
      <c r="D26" s="103"/>
    </row>
    <row r="27" spans="1:8" x14ac:dyDescent="0.45">
      <c r="A27" s="105" t="s">
        <v>591</v>
      </c>
      <c r="B27" s="206" t="s">
        <v>849</v>
      </c>
      <c r="C27" s="103"/>
      <c r="D27" s="103"/>
    </row>
    <row r="28" spans="1:8" x14ac:dyDescent="0.45">
      <c r="A28" s="105" t="s">
        <v>592</v>
      </c>
      <c r="B28" s="206" t="s">
        <v>850</v>
      </c>
      <c r="C28" s="103"/>
      <c r="D28" s="103"/>
    </row>
    <row r="29" spans="1:8" x14ac:dyDescent="0.45">
      <c r="A29" s="105" t="s">
        <v>593</v>
      </c>
      <c r="B29" s="206" t="s">
        <v>594</v>
      </c>
      <c r="C29" s="103"/>
      <c r="D29" s="103"/>
    </row>
    <row r="30" spans="1:8" x14ac:dyDescent="0.45">
      <c r="A30" s="105" t="s">
        <v>595</v>
      </c>
      <c r="B30" s="206" t="s">
        <v>851</v>
      </c>
      <c r="C30" s="103"/>
      <c r="D30" s="103"/>
    </row>
    <row r="31" spans="1:8" x14ac:dyDescent="0.45">
      <c r="A31" s="105" t="s">
        <v>54</v>
      </c>
      <c r="B31" s="206" t="s">
        <v>852</v>
      </c>
      <c r="C31" s="103"/>
      <c r="D31" s="103"/>
    </row>
    <row r="33" spans="1:8" x14ac:dyDescent="0.45">
      <c r="A33" s="73" t="s">
        <v>854</v>
      </c>
      <c r="B33" s="33"/>
      <c r="C33" s="33"/>
      <c r="D33" s="33"/>
      <c r="E33" s="33"/>
    </row>
    <row r="34" spans="1:8" x14ac:dyDescent="0.45">
      <c r="A34" s="344" t="s">
        <v>559</v>
      </c>
      <c r="B34" s="344" t="s">
        <v>560</v>
      </c>
      <c r="C34" s="353" t="s">
        <v>561</v>
      </c>
      <c r="D34" s="344" t="s">
        <v>585</v>
      </c>
      <c r="E34" s="353" t="s">
        <v>562</v>
      </c>
      <c r="F34" s="353"/>
      <c r="G34" s="353"/>
      <c r="H34" s="353"/>
    </row>
    <row r="35" spans="1:8" x14ac:dyDescent="0.45">
      <c r="A35" s="344"/>
      <c r="B35" s="344"/>
      <c r="C35" s="353"/>
      <c r="D35" s="344"/>
      <c r="E35" s="98" t="s">
        <v>563</v>
      </c>
      <c r="F35" s="98" t="s">
        <v>565</v>
      </c>
      <c r="G35" s="98" t="s">
        <v>566</v>
      </c>
      <c r="H35" s="353" t="s">
        <v>568</v>
      </c>
    </row>
    <row r="36" spans="1:8" ht="28.8" x14ac:dyDescent="0.45">
      <c r="A36" s="344"/>
      <c r="B36" s="344"/>
      <c r="C36" s="353"/>
      <c r="D36" s="344"/>
      <c r="E36" s="98" t="s">
        <v>564</v>
      </c>
      <c r="F36" s="98" t="s">
        <v>597</v>
      </c>
      <c r="G36" s="98" t="s">
        <v>567</v>
      </c>
      <c r="H36" s="353"/>
    </row>
    <row r="37" spans="1:8" ht="28.8" x14ac:dyDescent="0.45">
      <c r="A37" s="99" t="s">
        <v>731</v>
      </c>
      <c r="B37" s="100">
        <v>6</v>
      </c>
      <c r="C37" s="99" t="s">
        <v>569</v>
      </c>
      <c r="D37" s="205">
        <v>81.099999999999994</v>
      </c>
      <c r="E37" s="205">
        <v>66.2</v>
      </c>
      <c r="F37" s="205">
        <v>10.8</v>
      </c>
      <c r="G37" s="205">
        <v>23</v>
      </c>
      <c r="H37" s="205">
        <v>0</v>
      </c>
    </row>
    <row r="38" spans="1:8" ht="28.8" x14ac:dyDescent="0.45">
      <c r="A38" s="99" t="s">
        <v>570</v>
      </c>
      <c r="B38" s="100">
        <v>4</v>
      </c>
      <c r="C38" s="99" t="s">
        <v>571</v>
      </c>
      <c r="D38" s="205">
        <v>92.1</v>
      </c>
      <c r="E38" s="205">
        <v>84.5</v>
      </c>
      <c r="F38" s="205">
        <v>7.4</v>
      </c>
      <c r="G38" s="205">
        <v>8.1</v>
      </c>
      <c r="H38" s="205">
        <v>0</v>
      </c>
    </row>
    <row r="39" spans="1:8" ht="28.8" x14ac:dyDescent="0.45">
      <c r="A39" s="99" t="s">
        <v>572</v>
      </c>
      <c r="B39" s="100">
        <v>11</v>
      </c>
      <c r="C39" s="99" t="s">
        <v>573</v>
      </c>
      <c r="D39" s="205">
        <v>94.5</v>
      </c>
      <c r="E39" s="205">
        <v>89.9</v>
      </c>
      <c r="F39" s="205">
        <v>3.7</v>
      </c>
      <c r="G39" s="205">
        <v>6.4</v>
      </c>
      <c r="H39" s="205">
        <v>0</v>
      </c>
    </row>
    <row r="40" spans="1:8" ht="28.8" x14ac:dyDescent="0.45">
      <c r="A40" s="99" t="s">
        <v>574</v>
      </c>
      <c r="B40" s="100">
        <v>11</v>
      </c>
      <c r="C40" s="99" t="s">
        <v>586</v>
      </c>
      <c r="D40" s="205">
        <v>81.5</v>
      </c>
      <c r="E40" s="205">
        <v>70.900000000000006</v>
      </c>
      <c r="F40" s="205">
        <v>5.7</v>
      </c>
      <c r="G40" s="205">
        <v>19.2</v>
      </c>
      <c r="H40" s="205">
        <v>4.2</v>
      </c>
    </row>
    <row r="41" spans="1:8" ht="43.2" x14ac:dyDescent="0.45">
      <c r="A41" s="99" t="s">
        <v>575</v>
      </c>
      <c r="B41" s="100">
        <v>11</v>
      </c>
      <c r="C41" s="99" t="s">
        <v>576</v>
      </c>
      <c r="D41" s="205">
        <v>85.2</v>
      </c>
      <c r="E41" s="205">
        <v>75.7</v>
      </c>
      <c r="F41" s="205">
        <v>5.9</v>
      </c>
      <c r="G41" s="205">
        <v>16.600000000000001</v>
      </c>
      <c r="H41" s="205">
        <v>1.7</v>
      </c>
    </row>
    <row r="42" spans="1:8" ht="28.8" x14ac:dyDescent="0.45">
      <c r="A42" s="99" t="s">
        <v>577</v>
      </c>
      <c r="B42" s="100">
        <v>6</v>
      </c>
      <c r="C42" s="99" t="s">
        <v>578</v>
      </c>
      <c r="D42" s="205">
        <v>88.4</v>
      </c>
      <c r="E42" s="205">
        <v>81.5</v>
      </c>
      <c r="F42" s="205">
        <v>1.8</v>
      </c>
      <c r="G42" s="205">
        <v>8.6</v>
      </c>
      <c r="H42" s="205">
        <v>8.1</v>
      </c>
    </row>
    <row r="43" spans="1:8" ht="28.8" x14ac:dyDescent="0.45">
      <c r="A43" s="99" t="s">
        <v>579</v>
      </c>
      <c r="B43" s="100">
        <v>6</v>
      </c>
      <c r="C43" s="99" t="s">
        <v>580</v>
      </c>
      <c r="D43" s="205">
        <v>93.8</v>
      </c>
      <c r="E43" s="205">
        <v>90.9</v>
      </c>
      <c r="F43" s="205">
        <v>2.2999999999999998</v>
      </c>
      <c r="G43" s="205">
        <v>6.8</v>
      </c>
      <c r="H43" s="205">
        <v>0</v>
      </c>
    </row>
    <row r="44" spans="1:8" ht="28.8" x14ac:dyDescent="0.45">
      <c r="A44" s="99" t="s">
        <v>581</v>
      </c>
      <c r="B44" s="100">
        <v>4</v>
      </c>
      <c r="C44" s="99" t="s">
        <v>582</v>
      </c>
      <c r="D44" s="205">
        <v>86.3</v>
      </c>
      <c r="E44" s="205">
        <v>75.5</v>
      </c>
      <c r="F44" s="205">
        <v>9.5</v>
      </c>
      <c r="G44" s="205">
        <v>15</v>
      </c>
      <c r="H44" s="205">
        <v>0</v>
      </c>
    </row>
    <row r="45" spans="1:8" ht="28.8" x14ac:dyDescent="0.45">
      <c r="A45" s="99" t="s">
        <v>583</v>
      </c>
      <c r="B45" s="100">
        <v>2</v>
      </c>
      <c r="C45" s="99" t="s">
        <v>584</v>
      </c>
      <c r="D45" s="205">
        <v>85.6</v>
      </c>
      <c r="E45" s="205">
        <v>75.7</v>
      </c>
      <c r="F45" s="205">
        <v>5.4</v>
      </c>
      <c r="G45" s="205">
        <v>18.899999999999999</v>
      </c>
      <c r="H45" s="205">
        <v>0</v>
      </c>
    </row>
    <row r="46" spans="1:8" x14ac:dyDescent="0.45">
      <c r="A46" s="99" t="s">
        <v>54</v>
      </c>
      <c r="B46" s="100">
        <v>61</v>
      </c>
      <c r="C46" s="100"/>
      <c r="D46" s="205">
        <v>87.5</v>
      </c>
      <c r="E46" s="205">
        <v>79.099999999999994</v>
      </c>
      <c r="F46" s="205">
        <v>5.5</v>
      </c>
      <c r="G46" s="205">
        <v>13.5</v>
      </c>
      <c r="H46" s="205">
        <v>1.9</v>
      </c>
    </row>
    <row r="47" spans="1:8" x14ac:dyDescent="0.45">
      <c r="A47" s="5" t="s">
        <v>919</v>
      </c>
    </row>
    <row r="48" spans="1:8" x14ac:dyDescent="0.45">
      <c r="A48" s="5" t="s">
        <v>596</v>
      </c>
    </row>
    <row r="50" spans="1:4" x14ac:dyDescent="0.45">
      <c r="A50" s="88" t="s">
        <v>587</v>
      </c>
    </row>
    <row r="51" spans="1:4" x14ac:dyDescent="0.45">
      <c r="A51" s="354" t="s">
        <v>588</v>
      </c>
      <c r="B51" s="354" t="s">
        <v>589</v>
      </c>
      <c r="C51" s="101"/>
      <c r="D51" s="103"/>
    </row>
    <row r="52" spans="1:4" x14ac:dyDescent="0.45">
      <c r="A52" s="354"/>
      <c r="B52" s="354"/>
      <c r="C52" s="102"/>
      <c r="D52" s="103"/>
    </row>
    <row r="53" spans="1:4" x14ac:dyDescent="0.45">
      <c r="A53" s="104" t="s">
        <v>590</v>
      </c>
      <c r="B53" s="197" t="s">
        <v>855</v>
      </c>
      <c r="C53" s="103"/>
      <c r="D53" s="103"/>
    </row>
    <row r="54" spans="1:4" x14ac:dyDescent="0.45">
      <c r="A54" s="105" t="s">
        <v>591</v>
      </c>
      <c r="B54" s="206" t="s">
        <v>856</v>
      </c>
      <c r="C54" s="103"/>
      <c r="D54" s="103"/>
    </row>
    <row r="55" spans="1:4" x14ac:dyDescent="0.45">
      <c r="A55" s="105" t="s">
        <v>592</v>
      </c>
      <c r="B55" s="206" t="s">
        <v>857</v>
      </c>
      <c r="C55" s="103"/>
      <c r="D55" s="103"/>
    </row>
    <row r="56" spans="1:4" x14ac:dyDescent="0.45">
      <c r="A56" s="105" t="s">
        <v>593</v>
      </c>
      <c r="B56" s="206" t="s">
        <v>858</v>
      </c>
      <c r="C56" s="103"/>
      <c r="D56" s="103"/>
    </row>
    <row r="57" spans="1:4" x14ac:dyDescent="0.45">
      <c r="A57" s="105" t="s">
        <v>595</v>
      </c>
      <c r="B57" s="206" t="s">
        <v>859</v>
      </c>
      <c r="C57" s="103"/>
      <c r="D57" s="103"/>
    </row>
    <row r="58" spans="1:4" x14ac:dyDescent="0.45">
      <c r="A58" s="105" t="s">
        <v>54</v>
      </c>
      <c r="B58" s="206" t="s">
        <v>860</v>
      </c>
      <c r="C58" s="103"/>
      <c r="D58" s="103"/>
    </row>
  </sheetData>
  <mergeCells count="18">
    <mergeCell ref="A51:A52"/>
    <mergeCell ref="B51:B52"/>
    <mergeCell ref="A23:B23"/>
    <mergeCell ref="A34:A36"/>
    <mergeCell ref="B34:B36"/>
    <mergeCell ref="C34:C36"/>
    <mergeCell ref="D34:D36"/>
    <mergeCell ref="E34:H34"/>
    <mergeCell ref="H35:H36"/>
    <mergeCell ref="A4:E4"/>
    <mergeCell ref="A24:A25"/>
    <mergeCell ref="B24:B25"/>
    <mergeCell ref="H8:H9"/>
    <mergeCell ref="E7:H7"/>
    <mergeCell ref="D7:D9"/>
    <mergeCell ref="C7:C9"/>
    <mergeCell ref="B7:B9"/>
    <mergeCell ref="A7:A9"/>
  </mergeCells>
  <phoneticPr fontId="1"/>
  <hyperlinks>
    <hyperlink ref="I1" location="目次!A1" display="目次に戻る" xr:uid="{00000000-0004-0000-1A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7"/>
  <sheetViews>
    <sheetView workbookViewId="0">
      <selection activeCell="F1" sqref="F1"/>
    </sheetView>
  </sheetViews>
  <sheetFormatPr defaultColWidth="9" defaultRowHeight="15" x14ac:dyDescent="0.45"/>
  <cols>
    <col min="1" max="1" width="21.09765625" style="5" customWidth="1"/>
    <col min="2" max="2" width="12" style="5" customWidth="1"/>
    <col min="3"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598</v>
      </c>
      <c r="B4" s="278"/>
      <c r="C4" s="278"/>
      <c r="D4" s="278"/>
    </row>
    <row r="5" spans="1:6" x14ac:dyDescent="0.45">
      <c r="A5" s="10" t="s">
        <v>115</v>
      </c>
      <c r="B5" s="77">
        <v>2018</v>
      </c>
      <c r="C5" s="10">
        <v>2019</v>
      </c>
      <c r="D5" s="10">
        <v>2020</v>
      </c>
      <c r="E5" s="10">
        <v>2021</v>
      </c>
      <c r="F5" s="10">
        <v>2022</v>
      </c>
    </row>
    <row r="6" spans="1:6" x14ac:dyDescent="0.45">
      <c r="A6" s="106" t="s">
        <v>599</v>
      </c>
      <c r="B6" s="107">
        <v>87.6</v>
      </c>
      <c r="C6" s="107">
        <v>79.400000000000006</v>
      </c>
      <c r="D6" s="107">
        <v>81.3</v>
      </c>
      <c r="E6" s="107">
        <v>65</v>
      </c>
      <c r="F6" s="107">
        <v>71.5</v>
      </c>
    </row>
    <row r="7" spans="1:6" x14ac:dyDescent="0.45">
      <c r="A7" s="123"/>
      <c r="B7" s="123"/>
      <c r="C7" s="123"/>
      <c r="D7" s="123"/>
    </row>
  </sheetData>
  <mergeCells count="1">
    <mergeCell ref="A4:D4"/>
  </mergeCells>
  <phoneticPr fontId="1"/>
  <hyperlinks>
    <hyperlink ref="F1" location="目次!A1" display="目次に戻る" xr:uid="{00000000-0004-0000-1B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workbookViewId="0">
      <selection activeCell="F1" sqref="F1"/>
    </sheetView>
  </sheetViews>
  <sheetFormatPr defaultColWidth="9" defaultRowHeight="15" x14ac:dyDescent="0.45"/>
  <cols>
    <col min="1" max="1" width="30.3984375" style="5" customWidth="1"/>
    <col min="2" max="6" width="12.59765625" style="5" customWidth="1"/>
    <col min="7" max="16384" width="9" style="5"/>
  </cols>
  <sheetData>
    <row r="1" spans="1:6" ht="18" x14ac:dyDescent="0.45">
      <c r="D1" s="6"/>
      <c r="E1" s="132"/>
      <c r="F1" s="116" t="s">
        <v>10</v>
      </c>
    </row>
    <row r="2" spans="1:6" ht="18.600000000000001" x14ac:dyDescent="0.45">
      <c r="A2" s="7" t="s">
        <v>11</v>
      </c>
    </row>
    <row r="3" spans="1:6" ht="18.600000000000001" x14ac:dyDescent="0.45">
      <c r="A3" s="7"/>
    </row>
    <row r="4" spans="1:6" x14ac:dyDescent="0.45">
      <c r="A4" s="33" t="s">
        <v>720</v>
      </c>
      <c r="B4" s="31"/>
    </row>
    <row r="5" spans="1:6" x14ac:dyDescent="0.45">
      <c r="A5" s="10" t="s">
        <v>115</v>
      </c>
      <c r="B5" s="10">
        <v>2018</v>
      </c>
      <c r="C5" s="41">
        <v>2019</v>
      </c>
      <c r="D5" s="41">
        <v>2020</v>
      </c>
      <c r="E5" s="41">
        <v>2021</v>
      </c>
      <c r="F5" s="41">
        <v>2022</v>
      </c>
    </row>
    <row r="6" spans="1:6" x14ac:dyDescent="0.45">
      <c r="A6" s="13" t="s">
        <v>721</v>
      </c>
      <c r="B6" s="22">
        <v>650.79999999999995</v>
      </c>
      <c r="C6" s="22">
        <v>823.3</v>
      </c>
      <c r="D6" s="22">
        <v>1065.4000000000001</v>
      </c>
      <c r="E6" s="22">
        <v>436.7</v>
      </c>
      <c r="F6" s="22">
        <v>400.7</v>
      </c>
    </row>
    <row r="7" spans="1:6" x14ac:dyDescent="0.45">
      <c r="A7" s="13" t="s">
        <v>722</v>
      </c>
      <c r="B7" s="22">
        <v>618.20000000000005</v>
      </c>
      <c r="C7" s="22">
        <v>620.29999999999995</v>
      </c>
      <c r="D7" s="22">
        <v>1041.5</v>
      </c>
      <c r="E7" s="22">
        <v>417.8</v>
      </c>
      <c r="F7" s="22">
        <v>351.1</v>
      </c>
    </row>
    <row r="8" spans="1:6" x14ac:dyDescent="0.45">
      <c r="A8" s="13" t="s">
        <v>723</v>
      </c>
      <c r="B8" s="22">
        <v>95</v>
      </c>
      <c r="C8" s="22">
        <v>75.3</v>
      </c>
      <c r="D8" s="22">
        <v>75.3</v>
      </c>
      <c r="E8" s="22">
        <v>96.2</v>
      </c>
      <c r="F8" s="22">
        <v>88.9</v>
      </c>
    </row>
    <row r="9" spans="1:6" x14ac:dyDescent="0.45">
      <c r="A9" s="16" t="s">
        <v>724</v>
      </c>
      <c r="B9" s="23" t="s">
        <v>725</v>
      </c>
      <c r="C9" s="23" t="s">
        <v>725</v>
      </c>
      <c r="D9" s="23" t="s">
        <v>726</v>
      </c>
      <c r="E9" s="23" t="s">
        <v>725</v>
      </c>
      <c r="F9" s="23" t="s">
        <v>726</v>
      </c>
    </row>
  </sheetData>
  <phoneticPr fontId="1"/>
  <hyperlinks>
    <hyperlink ref="F1" location="目次!A1" display="目次に戻る" xr:uid="{F6D5174B-25FD-4A2D-B2F9-46D1DDD582BB}"/>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1"/>
  <sheetViews>
    <sheetView workbookViewId="0">
      <selection activeCell="D1" sqref="D1"/>
    </sheetView>
  </sheetViews>
  <sheetFormatPr defaultColWidth="9" defaultRowHeight="15" x14ac:dyDescent="0.45"/>
  <cols>
    <col min="1" max="1" width="21.09765625" style="5" customWidth="1"/>
    <col min="2" max="4" width="12.09765625" style="5" customWidth="1"/>
    <col min="5" max="16384" width="9" style="5"/>
  </cols>
  <sheetData>
    <row r="1" spans="1:4" ht="18" x14ac:dyDescent="0.45">
      <c r="B1" s="6"/>
      <c r="D1" s="116" t="s">
        <v>10</v>
      </c>
    </row>
    <row r="2" spans="1:4" ht="18.600000000000001" x14ac:dyDescent="0.45">
      <c r="A2" s="7" t="s">
        <v>391</v>
      </c>
    </row>
    <row r="3" spans="1:4" ht="18.600000000000001" x14ac:dyDescent="0.45">
      <c r="A3" s="7"/>
    </row>
    <row r="4" spans="1:4" x14ac:dyDescent="0.45">
      <c r="A4" s="278" t="s">
        <v>734</v>
      </c>
      <c r="B4" s="278"/>
    </row>
    <row r="5" spans="1:4" x14ac:dyDescent="0.45">
      <c r="A5" s="10" t="s">
        <v>115</v>
      </c>
      <c r="B5" s="10">
        <v>2020</v>
      </c>
      <c r="C5" s="10">
        <v>2021</v>
      </c>
      <c r="D5" s="10">
        <v>2022</v>
      </c>
    </row>
    <row r="6" spans="1:4" ht="16.2" x14ac:dyDescent="0.45">
      <c r="A6" s="106" t="s">
        <v>605</v>
      </c>
      <c r="B6" s="107">
        <v>94.7</v>
      </c>
      <c r="C6" s="107">
        <v>95.6</v>
      </c>
      <c r="D6" s="107">
        <v>96.4</v>
      </c>
    </row>
    <row r="7" spans="1:4" x14ac:dyDescent="0.45">
      <c r="A7" s="106" t="s">
        <v>600</v>
      </c>
      <c r="B7" s="107">
        <v>49.4</v>
      </c>
      <c r="C7" s="107">
        <v>53.3</v>
      </c>
      <c r="D7" s="107">
        <v>50.3</v>
      </c>
    </row>
    <row r="8" spans="1:4" x14ac:dyDescent="0.45">
      <c r="A8" s="106" t="s">
        <v>601</v>
      </c>
      <c r="B8" s="107">
        <v>83.5</v>
      </c>
      <c r="C8" s="107">
        <v>80</v>
      </c>
      <c r="D8" s="107">
        <v>84</v>
      </c>
    </row>
    <row r="9" spans="1:4" x14ac:dyDescent="0.45">
      <c r="A9" s="106" t="s">
        <v>602</v>
      </c>
      <c r="B9" s="107">
        <v>51</v>
      </c>
      <c r="C9" s="107">
        <v>56.9</v>
      </c>
      <c r="D9" s="107">
        <v>69.2</v>
      </c>
    </row>
    <row r="10" spans="1:4" x14ac:dyDescent="0.45">
      <c r="A10" s="5" t="s">
        <v>603</v>
      </c>
    </row>
    <row r="11" spans="1:4" x14ac:dyDescent="0.45">
      <c r="A11" s="5" t="s">
        <v>604</v>
      </c>
    </row>
  </sheetData>
  <mergeCells count="1">
    <mergeCell ref="A4:B4"/>
  </mergeCells>
  <phoneticPr fontId="1"/>
  <hyperlinks>
    <hyperlink ref="D1" location="目次!A1" display="目次に戻る" xr:uid="{00000000-0004-0000-1C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9"/>
  <sheetViews>
    <sheetView workbookViewId="0">
      <selection activeCell="F1" sqref="F1"/>
    </sheetView>
  </sheetViews>
  <sheetFormatPr defaultColWidth="9" defaultRowHeight="15" x14ac:dyDescent="0.45"/>
  <cols>
    <col min="1" max="1" width="42.5" style="5" customWidth="1"/>
    <col min="2" max="3" width="9.59765625" style="5" bestFit="1" customWidth="1"/>
    <col min="4" max="4" width="8.5" style="5" bestFit="1" customWidth="1"/>
    <col min="5" max="6" width="9.59765625" style="5" bestFit="1" customWidth="1"/>
    <col min="7" max="16384" width="9" style="5"/>
  </cols>
  <sheetData>
    <row r="1" spans="1:6" ht="18" x14ac:dyDescent="0.45">
      <c r="D1" s="6"/>
      <c r="F1" s="116" t="s">
        <v>10</v>
      </c>
    </row>
    <row r="2" spans="1:6" ht="18.600000000000001" x14ac:dyDescent="0.45">
      <c r="A2" s="7" t="s">
        <v>3</v>
      </c>
    </row>
    <row r="3" spans="1:6" ht="18.600000000000001" x14ac:dyDescent="0.45">
      <c r="A3" s="7"/>
    </row>
    <row r="4" spans="1:6" x14ac:dyDescent="0.45">
      <c r="A4" s="278" t="s">
        <v>558</v>
      </c>
      <c r="B4" s="278"/>
      <c r="C4" s="282"/>
      <c r="D4" s="282"/>
    </row>
    <row r="5" spans="1:6" x14ac:dyDescent="0.45">
      <c r="A5" s="10" t="s">
        <v>418</v>
      </c>
      <c r="B5" s="10">
        <v>2018</v>
      </c>
      <c r="C5" s="10">
        <v>2019</v>
      </c>
      <c r="D5" s="10">
        <v>2020</v>
      </c>
      <c r="E5" s="10">
        <v>2021</v>
      </c>
      <c r="F5" s="10">
        <v>2022</v>
      </c>
    </row>
    <row r="6" spans="1:6" x14ac:dyDescent="0.45">
      <c r="A6" s="13" t="s">
        <v>419</v>
      </c>
      <c r="B6" s="35" t="s">
        <v>420</v>
      </c>
      <c r="C6" s="35" t="s">
        <v>421</v>
      </c>
      <c r="D6" s="35" t="s">
        <v>422</v>
      </c>
      <c r="E6" s="35" t="s">
        <v>427</v>
      </c>
      <c r="F6" s="35" t="s">
        <v>863</v>
      </c>
    </row>
    <row r="7" spans="1:6" x14ac:dyDescent="0.45">
      <c r="A7" s="13" t="s">
        <v>861</v>
      </c>
      <c r="B7" s="35" t="s">
        <v>306</v>
      </c>
      <c r="C7" s="35" t="s">
        <v>306</v>
      </c>
      <c r="D7" s="35" t="s">
        <v>306</v>
      </c>
      <c r="E7" s="35" t="s">
        <v>306</v>
      </c>
      <c r="F7" s="35" t="s">
        <v>862</v>
      </c>
    </row>
    <row r="8" spans="1:6" ht="16.2" x14ac:dyDescent="0.45">
      <c r="A8" s="13" t="s">
        <v>423</v>
      </c>
      <c r="B8" s="35" t="s">
        <v>424</v>
      </c>
      <c r="C8" s="35" t="s">
        <v>425</v>
      </c>
      <c r="D8" s="35" t="s">
        <v>426</v>
      </c>
      <c r="E8" s="35" t="s">
        <v>428</v>
      </c>
      <c r="F8" s="35" t="s">
        <v>306</v>
      </c>
    </row>
    <row r="9" spans="1:6" x14ac:dyDescent="0.45">
      <c r="A9" s="277" t="s">
        <v>920</v>
      </c>
      <c r="B9" s="277"/>
      <c r="C9" s="314"/>
      <c r="D9" s="314"/>
    </row>
  </sheetData>
  <mergeCells count="2">
    <mergeCell ref="A4:D4"/>
    <mergeCell ref="A9:D9"/>
  </mergeCells>
  <phoneticPr fontId="1"/>
  <hyperlinks>
    <hyperlink ref="F1" location="目次!A1" display="目次に戻る" xr:uid="{00000000-0004-0000-1D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20"/>
  <sheetViews>
    <sheetView workbookViewId="0">
      <selection activeCell="I1" sqref="I1"/>
    </sheetView>
  </sheetViews>
  <sheetFormatPr defaultColWidth="9" defaultRowHeight="15" x14ac:dyDescent="0.45"/>
  <cols>
    <col min="1" max="1" width="36.3984375" style="5" customWidth="1"/>
    <col min="2" max="9" width="13.09765625" style="5" customWidth="1"/>
    <col min="10" max="16384" width="9" style="5"/>
  </cols>
  <sheetData>
    <row r="1" spans="1:9" ht="18" x14ac:dyDescent="0.45">
      <c r="I1" s="116" t="s">
        <v>10</v>
      </c>
    </row>
    <row r="2" spans="1:9" ht="18.600000000000001" x14ac:dyDescent="0.45">
      <c r="A2" s="7" t="s">
        <v>391</v>
      </c>
    </row>
    <row r="3" spans="1:9" ht="15.75" customHeight="1" x14ac:dyDescent="0.45">
      <c r="A3" s="7"/>
    </row>
    <row r="4" spans="1:9" ht="15.75" customHeight="1" x14ac:dyDescent="0.45">
      <c r="A4" s="39" t="s">
        <v>744</v>
      </c>
      <c r="B4" s="37"/>
      <c r="C4" s="37"/>
      <c r="D4" s="37"/>
      <c r="E4" s="37"/>
      <c r="F4" s="37"/>
      <c r="G4" s="37"/>
      <c r="H4" s="37"/>
      <c r="I4" s="43" t="s">
        <v>392</v>
      </c>
    </row>
    <row r="5" spans="1:9" x14ac:dyDescent="0.45">
      <c r="A5" s="10"/>
      <c r="B5" s="10" t="s">
        <v>393</v>
      </c>
      <c r="C5" s="10" t="s">
        <v>394</v>
      </c>
      <c r="D5" s="10" t="s">
        <v>395</v>
      </c>
      <c r="E5" s="10" t="s">
        <v>396</v>
      </c>
      <c r="F5" s="10" t="s">
        <v>397</v>
      </c>
      <c r="G5" s="10" t="s">
        <v>398</v>
      </c>
      <c r="H5" s="10" t="s">
        <v>416</v>
      </c>
      <c r="I5" s="10" t="s">
        <v>399</v>
      </c>
    </row>
    <row r="6" spans="1:9" ht="16.2" x14ac:dyDescent="0.45">
      <c r="A6" s="13" t="s">
        <v>400</v>
      </c>
      <c r="B6" s="38"/>
      <c r="C6" s="23"/>
      <c r="D6" s="23" t="s">
        <v>401</v>
      </c>
      <c r="E6" s="23"/>
      <c r="F6" s="23"/>
      <c r="G6" s="23"/>
      <c r="H6" s="23"/>
      <c r="I6" s="75"/>
    </row>
    <row r="7" spans="1:9" ht="16.2" x14ac:dyDescent="0.45">
      <c r="A7" s="13" t="s">
        <v>85</v>
      </c>
      <c r="B7" s="23"/>
      <c r="C7" s="23" t="s">
        <v>864</v>
      </c>
      <c r="D7" s="23">
        <v>1</v>
      </c>
      <c r="E7" s="23"/>
      <c r="F7" s="23"/>
      <c r="G7" s="23"/>
      <c r="H7" s="23"/>
      <c r="I7" s="75"/>
    </row>
    <row r="8" spans="1:9" ht="16.2" x14ac:dyDescent="0.45">
      <c r="A8" s="13" t="s">
        <v>402</v>
      </c>
      <c r="B8" s="56">
        <v>20</v>
      </c>
      <c r="C8" s="23">
        <v>10</v>
      </c>
      <c r="D8" s="23">
        <v>8</v>
      </c>
      <c r="E8" s="23">
        <v>3</v>
      </c>
      <c r="F8" s="23">
        <v>8</v>
      </c>
      <c r="G8" s="23">
        <v>8</v>
      </c>
      <c r="H8" s="23" t="s">
        <v>414</v>
      </c>
      <c r="I8" s="18">
        <v>2</v>
      </c>
    </row>
    <row r="9" spans="1:9" ht="9" customHeight="1" x14ac:dyDescent="0.45">
      <c r="A9" s="356"/>
      <c r="B9" s="356"/>
      <c r="C9" s="356"/>
      <c r="D9" s="356"/>
      <c r="E9" s="356"/>
      <c r="F9" s="356"/>
      <c r="G9" s="356"/>
      <c r="H9" s="356"/>
    </row>
    <row r="10" spans="1:9" ht="32.1" customHeight="1" x14ac:dyDescent="0.45">
      <c r="A10" s="351" t="s">
        <v>945</v>
      </c>
      <c r="B10" s="351"/>
      <c r="C10" s="351"/>
      <c r="D10" s="351"/>
      <c r="E10" s="351"/>
      <c r="F10" s="351"/>
      <c r="G10" s="351"/>
      <c r="H10" s="351"/>
      <c r="I10" s="351"/>
    </row>
    <row r="11" spans="1:9" x14ac:dyDescent="0.45">
      <c r="A11" s="5" t="s">
        <v>415</v>
      </c>
    </row>
    <row r="13" spans="1:9" x14ac:dyDescent="0.45">
      <c r="A13" s="5" t="s">
        <v>407</v>
      </c>
    </row>
    <row r="14" spans="1:9" x14ac:dyDescent="0.45">
      <c r="A14" s="5" t="s">
        <v>408</v>
      </c>
    </row>
    <row r="15" spans="1:9" x14ac:dyDescent="0.45">
      <c r="A15" s="5" t="s">
        <v>409</v>
      </c>
    </row>
    <row r="16" spans="1:9" x14ac:dyDescent="0.45">
      <c r="A16" s="5" t="s">
        <v>410</v>
      </c>
    </row>
    <row r="17" spans="1:1" x14ac:dyDescent="0.45">
      <c r="A17" s="5" t="s">
        <v>411</v>
      </c>
    </row>
    <row r="18" spans="1:1" x14ac:dyDescent="0.45">
      <c r="A18" s="5" t="s">
        <v>412</v>
      </c>
    </row>
    <row r="19" spans="1:1" x14ac:dyDescent="0.45">
      <c r="A19" s="5" t="s">
        <v>417</v>
      </c>
    </row>
    <row r="20" spans="1:1" x14ac:dyDescent="0.45">
      <c r="A20" s="5" t="s">
        <v>413</v>
      </c>
    </row>
  </sheetData>
  <mergeCells count="2">
    <mergeCell ref="A9:H9"/>
    <mergeCell ref="A10:I10"/>
  </mergeCells>
  <phoneticPr fontId="1"/>
  <hyperlinks>
    <hyperlink ref="I1" location="目次!A1" display="目次に戻る" xr:uid="{00000000-0004-0000-1E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13"/>
  <sheetViews>
    <sheetView workbookViewId="0">
      <selection activeCell="F1" sqref="F1"/>
    </sheetView>
  </sheetViews>
  <sheetFormatPr defaultColWidth="9" defaultRowHeight="15" x14ac:dyDescent="0.45"/>
  <cols>
    <col min="1" max="1" width="27.09765625" style="5" customWidth="1"/>
    <col min="2" max="6" width="13.09765625" style="5" customWidth="1"/>
    <col min="7" max="16384" width="9" style="5"/>
  </cols>
  <sheetData>
    <row r="1" spans="1:6" ht="18" x14ac:dyDescent="0.45">
      <c r="D1" s="6"/>
      <c r="F1" s="116" t="s">
        <v>10</v>
      </c>
    </row>
    <row r="2" spans="1:6" ht="18.600000000000001" x14ac:dyDescent="0.45">
      <c r="A2" s="7" t="s">
        <v>3</v>
      </c>
    </row>
    <row r="3" spans="1:6" ht="18.600000000000001" x14ac:dyDescent="0.45">
      <c r="A3" s="7"/>
    </row>
    <row r="4" spans="1:6" x14ac:dyDescent="0.45">
      <c r="A4" s="278" t="s">
        <v>613</v>
      </c>
      <c r="B4" s="278"/>
      <c r="C4" s="278"/>
      <c r="D4" s="278"/>
    </row>
    <row r="5" spans="1:6" x14ac:dyDescent="0.45">
      <c r="A5" s="41" t="s">
        <v>606</v>
      </c>
      <c r="B5" s="10">
        <v>2018</v>
      </c>
      <c r="C5" s="10">
        <v>2019</v>
      </c>
      <c r="D5" s="10">
        <v>2020</v>
      </c>
      <c r="E5" s="10">
        <v>2021</v>
      </c>
      <c r="F5" s="10">
        <v>2022</v>
      </c>
    </row>
    <row r="6" spans="1:6" x14ac:dyDescent="0.45">
      <c r="A6" s="108" t="s">
        <v>607</v>
      </c>
      <c r="B6" s="14">
        <v>29682</v>
      </c>
      <c r="C6" s="14">
        <v>27886</v>
      </c>
      <c r="D6" s="14">
        <v>24930</v>
      </c>
      <c r="E6" s="14">
        <v>24533</v>
      </c>
      <c r="F6" s="14">
        <v>27677</v>
      </c>
    </row>
    <row r="7" spans="1:6" x14ac:dyDescent="0.45">
      <c r="A7" s="108" t="s">
        <v>608</v>
      </c>
      <c r="B7" s="14">
        <v>2499</v>
      </c>
      <c r="C7" s="14">
        <v>2215</v>
      </c>
      <c r="D7" s="14">
        <v>2184</v>
      </c>
      <c r="E7" s="14">
        <v>1957</v>
      </c>
      <c r="F7" s="14">
        <v>2858</v>
      </c>
    </row>
    <row r="8" spans="1:6" x14ac:dyDescent="0.45">
      <c r="A8" s="109" t="s">
        <v>609</v>
      </c>
      <c r="B8" s="14">
        <v>3858</v>
      </c>
      <c r="C8" s="14">
        <v>4107</v>
      </c>
      <c r="D8" s="14">
        <v>3776</v>
      </c>
      <c r="E8" s="14">
        <v>3339</v>
      </c>
      <c r="F8" s="14">
        <v>4700</v>
      </c>
    </row>
    <row r="9" spans="1:6" x14ac:dyDescent="0.45">
      <c r="A9" s="109" t="s">
        <v>610</v>
      </c>
      <c r="B9" s="14">
        <v>1211</v>
      </c>
      <c r="C9" s="14">
        <v>1112</v>
      </c>
      <c r="D9" s="14">
        <v>858</v>
      </c>
      <c r="E9" s="14">
        <v>734</v>
      </c>
      <c r="F9" s="14">
        <v>622</v>
      </c>
    </row>
    <row r="10" spans="1:6" x14ac:dyDescent="0.45">
      <c r="A10" s="109" t="s">
        <v>611</v>
      </c>
      <c r="B10" s="14">
        <v>210</v>
      </c>
      <c r="C10" s="14">
        <v>294</v>
      </c>
      <c r="D10" s="14">
        <v>263</v>
      </c>
      <c r="E10" s="14">
        <v>250</v>
      </c>
      <c r="F10" s="14">
        <v>155</v>
      </c>
    </row>
    <row r="11" spans="1:6" x14ac:dyDescent="0.45">
      <c r="A11" s="109" t="s">
        <v>612</v>
      </c>
      <c r="B11" s="14">
        <v>2050</v>
      </c>
      <c r="C11" s="14">
        <v>1871</v>
      </c>
      <c r="D11" s="14">
        <v>1935</v>
      </c>
      <c r="E11" s="14">
        <v>1825</v>
      </c>
      <c r="F11" s="14">
        <v>1772</v>
      </c>
    </row>
    <row r="12" spans="1:6" x14ac:dyDescent="0.45">
      <c r="A12" s="109" t="s">
        <v>93</v>
      </c>
      <c r="B12" s="14">
        <v>39510</v>
      </c>
      <c r="C12" s="14">
        <v>37485</v>
      </c>
      <c r="D12" s="14">
        <v>33946</v>
      </c>
      <c r="E12" s="14">
        <v>32638</v>
      </c>
      <c r="F12" s="14">
        <v>37784</v>
      </c>
    </row>
    <row r="13" spans="1:6" x14ac:dyDescent="0.45">
      <c r="A13" s="277"/>
      <c r="B13" s="277"/>
      <c r="C13" s="277"/>
      <c r="D13" s="277"/>
    </row>
  </sheetData>
  <mergeCells count="2">
    <mergeCell ref="A4:D4"/>
    <mergeCell ref="A13:D13"/>
  </mergeCells>
  <phoneticPr fontId="1"/>
  <hyperlinks>
    <hyperlink ref="F1" location="目次!A1" display="目次に戻る" xr:uid="{00000000-0004-0000-1F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11"/>
  <sheetViews>
    <sheetView workbookViewId="0">
      <selection activeCell="C1" sqref="C1"/>
    </sheetView>
  </sheetViews>
  <sheetFormatPr defaultColWidth="9" defaultRowHeight="15" x14ac:dyDescent="0.45"/>
  <cols>
    <col min="1" max="1" width="30.59765625" style="5" customWidth="1"/>
    <col min="2" max="2" width="14.59765625" style="5" customWidth="1"/>
    <col min="3" max="3" width="22.09765625" style="5" customWidth="1"/>
    <col min="4" max="16384" width="9" style="5"/>
  </cols>
  <sheetData>
    <row r="1" spans="1:3" ht="18" x14ac:dyDescent="0.45">
      <c r="C1" s="116" t="s">
        <v>10</v>
      </c>
    </row>
    <row r="2" spans="1:3" ht="18.600000000000001" x14ac:dyDescent="0.45">
      <c r="A2" s="7" t="s">
        <v>391</v>
      </c>
    </row>
    <row r="3" spans="1:3" ht="18.600000000000001" x14ac:dyDescent="0.45">
      <c r="A3" s="7"/>
    </row>
    <row r="4" spans="1:3" ht="18" x14ac:dyDescent="0.45">
      <c r="A4" s="278" t="s">
        <v>928</v>
      </c>
      <c r="B4" s="306"/>
      <c r="C4" s="306"/>
    </row>
    <row r="5" spans="1:3" x14ac:dyDescent="0.45">
      <c r="A5" s="10" t="s">
        <v>115</v>
      </c>
      <c r="B5" s="10" t="s">
        <v>628</v>
      </c>
      <c r="C5" s="10" t="s">
        <v>629</v>
      </c>
    </row>
    <row r="6" spans="1:3" x14ac:dyDescent="0.45">
      <c r="A6" s="13" t="s">
        <v>630</v>
      </c>
      <c r="B6" s="207">
        <v>231500</v>
      </c>
      <c r="C6" s="208">
        <v>141</v>
      </c>
    </row>
    <row r="7" spans="1:3" x14ac:dyDescent="0.45">
      <c r="A7" s="13" t="s">
        <v>631</v>
      </c>
      <c r="B7" s="207">
        <v>223500</v>
      </c>
      <c r="C7" s="208">
        <v>136</v>
      </c>
    </row>
    <row r="8" spans="1:3" x14ac:dyDescent="0.45">
      <c r="A8" s="13" t="s">
        <v>632</v>
      </c>
      <c r="B8" s="207">
        <v>197500</v>
      </c>
      <c r="C8" s="208">
        <v>120</v>
      </c>
    </row>
    <row r="9" spans="1:3" x14ac:dyDescent="0.45">
      <c r="A9" s="13" t="s">
        <v>633</v>
      </c>
      <c r="B9" s="207">
        <v>188500</v>
      </c>
      <c r="C9" s="208">
        <v>115</v>
      </c>
    </row>
    <row r="10" spans="1:3" x14ac:dyDescent="0.45">
      <c r="A10" s="13" t="s">
        <v>634</v>
      </c>
      <c r="B10" s="209">
        <v>188500</v>
      </c>
      <c r="C10" s="210">
        <v>115</v>
      </c>
    </row>
    <row r="11" spans="1:3" ht="60.6" customHeight="1" x14ac:dyDescent="0.45">
      <c r="A11" s="277" t="s">
        <v>865</v>
      </c>
      <c r="B11" s="277"/>
      <c r="C11" s="277"/>
    </row>
  </sheetData>
  <mergeCells count="2">
    <mergeCell ref="A4:C4"/>
    <mergeCell ref="A11:C11"/>
  </mergeCells>
  <phoneticPr fontId="1"/>
  <hyperlinks>
    <hyperlink ref="C1" location="目次!A1" display="目次に戻る" xr:uid="{00000000-0004-0000-2A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56"/>
  <sheetViews>
    <sheetView workbookViewId="0">
      <selection activeCell="F1" sqref="F1"/>
    </sheetView>
  </sheetViews>
  <sheetFormatPr defaultRowHeight="18" x14ac:dyDescent="0.45"/>
  <cols>
    <col min="1" max="1" width="24.8984375" bestFit="1" customWidth="1"/>
    <col min="2" max="6" width="9.59765625" bestFit="1" customWidth="1"/>
  </cols>
  <sheetData>
    <row r="1" spans="1:6" x14ac:dyDescent="0.45">
      <c r="A1" s="5"/>
      <c r="B1" s="5"/>
      <c r="C1" s="5"/>
      <c r="D1" s="6"/>
      <c r="E1" s="132"/>
      <c r="F1" s="116" t="s">
        <v>10</v>
      </c>
    </row>
    <row r="2" spans="1:6" ht="18.600000000000001" x14ac:dyDescent="0.45">
      <c r="A2" s="7" t="s">
        <v>391</v>
      </c>
      <c r="B2" s="5"/>
      <c r="C2" s="5"/>
      <c r="D2" s="5"/>
      <c r="E2" s="5"/>
      <c r="F2" s="5"/>
    </row>
    <row r="3" spans="1:6" ht="18.600000000000001" x14ac:dyDescent="0.45">
      <c r="A3" s="7"/>
      <c r="B3" s="5"/>
      <c r="C3" s="5"/>
      <c r="D3" s="5"/>
      <c r="E3" s="5"/>
      <c r="F3" s="5"/>
    </row>
    <row r="4" spans="1:6" x14ac:dyDescent="0.45">
      <c r="A4" s="282" t="s">
        <v>749</v>
      </c>
      <c r="B4" s="282"/>
      <c r="C4" s="282"/>
      <c r="D4" s="282"/>
      <c r="E4" s="5"/>
      <c r="F4" s="5"/>
    </row>
    <row r="5" spans="1:6" x14ac:dyDescent="0.45">
      <c r="A5" s="33"/>
      <c r="B5" s="33"/>
      <c r="C5" s="33"/>
      <c r="D5" s="33"/>
      <c r="E5" s="5"/>
      <c r="F5" s="5"/>
    </row>
    <row r="6" spans="1:6" x14ac:dyDescent="0.45">
      <c r="A6" s="274" t="s">
        <v>950</v>
      </c>
      <c r="B6" s="8"/>
      <c r="C6" s="8"/>
      <c r="D6" s="8"/>
      <c r="E6" s="5"/>
      <c r="F6" s="5"/>
    </row>
    <row r="7" spans="1:6" x14ac:dyDescent="0.45">
      <c r="A7" s="10" t="s">
        <v>115</v>
      </c>
      <c r="B7" s="10">
        <v>2018</v>
      </c>
      <c r="C7" s="41">
        <v>2019</v>
      </c>
      <c r="D7" s="41">
        <v>2020</v>
      </c>
      <c r="E7" s="41">
        <v>2021</v>
      </c>
      <c r="F7" s="41">
        <v>2022</v>
      </c>
    </row>
    <row r="8" spans="1:6" x14ac:dyDescent="0.45">
      <c r="A8" s="13" t="s">
        <v>432</v>
      </c>
      <c r="B8" s="18">
        <v>2714</v>
      </c>
      <c r="C8" s="18">
        <v>2701</v>
      </c>
      <c r="D8" s="18">
        <v>2679</v>
      </c>
      <c r="E8" s="82">
        <v>2632</v>
      </c>
      <c r="F8" s="82">
        <v>2576</v>
      </c>
    </row>
    <row r="9" spans="1:6" x14ac:dyDescent="0.45">
      <c r="A9" s="13" t="s">
        <v>433</v>
      </c>
      <c r="B9" s="18">
        <v>2049</v>
      </c>
      <c r="C9" s="18">
        <v>2012</v>
      </c>
      <c r="D9" s="18">
        <v>1968</v>
      </c>
      <c r="E9" s="82">
        <v>1921</v>
      </c>
      <c r="F9" s="82">
        <v>1874</v>
      </c>
    </row>
    <row r="10" spans="1:6" x14ac:dyDescent="0.45">
      <c r="A10" s="13" t="s">
        <v>434</v>
      </c>
      <c r="B10" s="18">
        <v>665</v>
      </c>
      <c r="C10" s="18">
        <v>689</v>
      </c>
      <c r="D10" s="18">
        <v>711</v>
      </c>
      <c r="E10" s="82">
        <v>711</v>
      </c>
      <c r="F10" s="82">
        <v>702</v>
      </c>
    </row>
    <row r="11" spans="1:6" x14ac:dyDescent="0.45">
      <c r="A11" s="13" t="s">
        <v>435</v>
      </c>
      <c r="B11" s="18">
        <v>162</v>
      </c>
      <c r="C11" s="18">
        <v>181</v>
      </c>
      <c r="D11" s="18">
        <v>195</v>
      </c>
      <c r="E11" s="82">
        <v>204</v>
      </c>
      <c r="F11" s="82">
        <v>189</v>
      </c>
    </row>
    <row r="12" spans="1:6" x14ac:dyDescent="0.45">
      <c r="A12" s="13" t="s">
        <v>433</v>
      </c>
      <c r="B12" s="18">
        <v>125</v>
      </c>
      <c r="C12" s="18">
        <v>141</v>
      </c>
      <c r="D12" s="18">
        <v>152</v>
      </c>
      <c r="E12" s="82">
        <v>159</v>
      </c>
      <c r="F12" s="82">
        <v>143</v>
      </c>
    </row>
    <row r="13" spans="1:6" x14ac:dyDescent="0.45">
      <c r="A13" s="13" t="s">
        <v>434</v>
      </c>
      <c r="B13" s="18">
        <v>37</v>
      </c>
      <c r="C13" s="18">
        <v>40</v>
      </c>
      <c r="D13" s="18">
        <v>43</v>
      </c>
      <c r="E13" s="82">
        <v>45</v>
      </c>
      <c r="F13" s="82">
        <v>46</v>
      </c>
    </row>
    <row r="14" spans="1:6" x14ac:dyDescent="0.45">
      <c r="A14" s="13" t="s">
        <v>436</v>
      </c>
      <c r="B14" s="57">
        <v>24.4</v>
      </c>
      <c r="C14" s="57">
        <v>25.3</v>
      </c>
      <c r="D14" s="57">
        <v>26.2</v>
      </c>
      <c r="E14" s="83">
        <v>26.7</v>
      </c>
      <c r="F14" s="83">
        <f>SUM(F10,F13)/SUM(F8,F11)*100</f>
        <v>27.05244122965642</v>
      </c>
    </row>
    <row r="15" spans="1:6" x14ac:dyDescent="0.45">
      <c r="A15" s="13" t="s">
        <v>437</v>
      </c>
      <c r="B15" s="57">
        <v>11.8</v>
      </c>
      <c r="C15" s="57">
        <v>11.6</v>
      </c>
      <c r="D15" s="57">
        <v>12.3</v>
      </c>
      <c r="E15" s="83">
        <v>12.6</v>
      </c>
      <c r="F15" s="83">
        <f>376/SUM(F8+376)*100</f>
        <v>12.737127371273713</v>
      </c>
    </row>
    <row r="16" spans="1:6" x14ac:dyDescent="0.45">
      <c r="A16" s="13" t="s">
        <v>438</v>
      </c>
      <c r="B16" s="57">
        <v>42.2</v>
      </c>
      <c r="C16" s="57">
        <v>42.1</v>
      </c>
      <c r="D16" s="57">
        <v>42.4</v>
      </c>
      <c r="E16" s="83">
        <v>42.6</v>
      </c>
      <c r="F16" s="83">
        <v>42.5</v>
      </c>
    </row>
    <row r="17" spans="1:6" x14ac:dyDescent="0.45">
      <c r="A17" s="13" t="s">
        <v>433</v>
      </c>
      <c r="B17" s="57">
        <v>43.2</v>
      </c>
      <c r="C17" s="57">
        <v>43.3</v>
      </c>
      <c r="D17" s="57">
        <v>43.3</v>
      </c>
      <c r="E17" s="83">
        <v>43.5</v>
      </c>
      <c r="F17" s="83">
        <v>43.4</v>
      </c>
    </row>
    <row r="18" spans="1:6" x14ac:dyDescent="0.45">
      <c r="A18" s="13" t="s">
        <v>434</v>
      </c>
      <c r="B18" s="57">
        <v>38.799999999999997</v>
      </c>
      <c r="C18" s="57">
        <v>38.799999999999997</v>
      </c>
      <c r="D18" s="57">
        <v>39.1</v>
      </c>
      <c r="E18" s="83">
        <v>39.1</v>
      </c>
      <c r="F18" s="83">
        <v>40.1</v>
      </c>
    </row>
    <row r="19" spans="1:6" x14ac:dyDescent="0.45">
      <c r="A19" s="13" t="s">
        <v>439</v>
      </c>
      <c r="B19" s="57">
        <v>18.3</v>
      </c>
      <c r="C19" s="57">
        <v>18.3</v>
      </c>
      <c r="D19" s="57">
        <v>18.399999999999999</v>
      </c>
      <c r="E19" s="83">
        <v>18.7</v>
      </c>
      <c r="F19" s="83">
        <v>18.7</v>
      </c>
    </row>
    <row r="20" spans="1:6" x14ac:dyDescent="0.45">
      <c r="A20" s="13" t="s">
        <v>433</v>
      </c>
      <c r="B20" s="57">
        <v>19.5</v>
      </c>
      <c r="C20" s="57">
        <v>19.5</v>
      </c>
      <c r="D20" s="57">
        <v>19.600000000000001</v>
      </c>
      <c r="E20" s="83">
        <v>19.899999999999999</v>
      </c>
      <c r="F20" s="83">
        <v>19.8</v>
      </c>
    </row>
    <row r="21" spans="1:6" x14ac:dyDescent="0.45">
      <c r="A21" s="13" t="s">
        <v>434</v>
      </c>
      <c r="B21" s="57">
        <v>14.3</v>
      </c>
      <c r="C21" s="57">
        <v>14.5</v>
      </c>
      <c r="D21" s="57">
        <v>14.9</v>
      </c>
      <c r="E21" s="83">
        <v>15.7</v>
      </c>
      <c r="F21" s="83">
        <v>15.8</v>
      </c>
    </row>
    <row r="22" spans="1:6" x14ac:dyDescent="0.45">
      <c r="A22" s="13" t="s">
        <v>440</v>
      </c>
      <c r="B22" s="18">
        <v>359200</v>
      </c>
      <c r="C22" s="18">
        <v>359200</v>
      </c>
      <c r="D22" s="18">
        <v>359200</v>
      </c>
      <c r="E22" s="82">
        <v>359200</v>
      </c>
      <c r="F22" s="82">
        <v>364200</v>
      </c>
    </row>
    <row r="23" spans="1:6" x14ac:dyDescent="0.45">
      <c r="A23" s="13" t="s">
        <v>441</v>
      </c>
      <c r="B23" s="82">
        <v>94</v>
      </c>
      <c r="C23" s="82">
        <v>105</v>
      </c>
      <c r="D23" s="82">
        <v>83</v>
      </c>
      <c r="E23" s="82">
        <v>65</v>
      </c>
      <c r="F23" s="82">
        <v>62</v>
      </c>
    </row>
    <row r="24" spans="1:6" x14ac:dyDescent="0.45">
      <c r="A24" s="13" t="s">
        <v>433</v>
      </c>
      <c r="B24" s="82">
        <v>55</v>
      </c>
      <c r="C24" s="82">
        <v>61</v>
      </c>
      <c r="D24" s="82">
        <v>48</v>
      </c>
      <c r="E24" s="82">
        <v>45</v>
      </c>
      <c r="F24" s="82">
        <v>38</v>
      </c>
    </row>
    <row r="25" spans="1:6" x14ac:dyDescent="0.45">
      <c r="A25" s="13" t="s">
        <v>434</v>
      </c>
      <c r="B25" s="82">
        <v>39</v>
      </c>
      <c r="C25" s="82">
        <v>44</v>
      </c>
      <c r="D25" s="82">
        <v>35</v>
      </c>
      <c r="E25" s="82">
        <v>20</v>
      </c>
      <c r="F25" s="82">
        <v>24</v>
      </c>
    </row>
    <row r="26" spans="1:6" x14ac:dyDescent="0.45">
      <c r="A26" s="13" t="s">
        <v>442</v>
      </c>
      <c r="B26" s="79">
        <v>14.7</v>
      </c>
      <c r="C26" s="79">
        <v>10.4</v>
      </c>
      <c r="D26" s="79">
        <v>8.6999999999999993</v>
      </c>
      <c r="E26" s="84">
        <v>4.4000000000000004</v>
      </c>
      <c r="F26" s="84">
        <f>37/(F23+37)*100</f>
        <v>37.373737373737377</v>
      </c>
    </row>
    <row r="27" spans="1:6" x14ac:dyDescent="0.45">
      <c r="A27" s="13" t="s">
        <v>443</v>
      </c>
      <c r="B27" s="79">
        <v>97.6</v>
      </c>
      <c r="C27" s="79">
        <v>95.7</v>
      </c>
      <c r="D27" s="79">
        <v>96.2</v>
      </c>
      <c r="E27" s="84">
        <v>88.2</v>
      </c>
      <c r="F27" s="84">
        <v>93.6</v>
      </c>
    </row>
    <row r="28" spans="1:6" x14ac:dyDescent="0.45">
      <c r="A28" s="13" t="s">
        <v>444</v>
      </c>
      <c r="B28" s="79">
        <v>1.5</v>
      </c>
      <c r="C28" s="79">
        <v>2</v>
      </c>
      <c r="D28" s="79">
        <v>1.2</v>
      </c>
      <c r="E28" s="84">
        <v>2.2000000000000002</v>
      </c>
      <c r="F28" s="84">
        <f>108/(F8+F11)*100</f>
        <v>3.9059674502712478</v>
      </c>
    </row>
    <row r="29" spans="1:6" x14ac:dyDescent="0.45">
      <c r="A29" s="13" t="s">
        <v>433</v>
      </c>
      <c r="B29" s="80">
        <v>1.3</v>
      </c>
      <c r="C29" s="80">
        <v>1.9</v>
      </c>
      <c r="D29" s="80">
        <v>1.1000000000000001</v>
      </c>
      <c r="E29" s="85">
        <v>1.6</v>
      </c>
      <c r="F29" s="85">
        <f>82/(F9+F12)*100</f>
        <v>4.0654437283093703</v>
      </c>
    </row>
    <row r="30" spans="1:6" x14ac:dyDescent="0.45">
      <c r="A30" s="13" t="s">
        <v>434</v>
      </c>
      <c r="B30" s="80">
        <v>2.2000000000000002</v>
      </c>
      <c r="C30" s="80">
        <v>2.5</v>
      </c>
      <c r="D30" s="80">
        <v>1.4</v>
      </c>
      <c r="E30" s="85">
        <v>0.6</v>
      </c>
      <c r="F30" s="85">
        <f>26/(F10+F13)*100</f>
        <v>3.4759358288770055</v>
      </c>
    </row>
    <row r="31" spans="1:6" x14ac:dyDescent="0.45">
      <c r="A31" s="15" t="s">
        <v>445</v>
      </c>
      <c r="B31" s="80">
        <v>1.4</v>
      </c>
      <c r="C31" s="80">
        <v>1.7</v>
      </c>
      <c r="D31" s="80">
        <v>1.1000000000000001</v>
      </c>
      <c r="E31" s="85">
        <v>1.7</v>
      </c>
      <c r="F31" s="85">
        <f>65/(F8+F11)*100</f>
        <v>2.3508137432188065</v>
      </c>
    </row>
    <row r="32" spans="1:6" x14ac:dyDescent="0.45">
      <c r="A32" s="15" t="s">
        <v>446</v>
      </c>
      <c r="B32" s="81">
        <v>1856.1</v>
      </c>
      <c r="C32" s="81">
        <v>1828.7</v>
      </c>
      <c r="D32" s="81">
        <v>1819.9</v>
      </c>
      <c r="E32" s="86">
        <v>1830.8</v>
      </c>
      <c r="F32" s="86">
        <v>1847.5</v>
      </c>
    </row>
    <row r="34" spans="1:6" x14ac:dyDescent="0.45">
      <c r="A34" s="213" t="s">
        <v>873</v>
      </c>
    </row>
    <row r="35" spans="1:6" x14ac:dyDescent="0.45">
      <c r="A35" s="10" t="s">
        <v>115</v>
      </c>
      <c r="B35" s="10">
        <v>2018</v>
      </c>
      <c r="C35" s="41">
        <v>2019</v>
      </c>
      <c r="D35" s="41">
        <v>2020</v>
      </c>
      <c r="E35" s="41">
        <v>2021</v>
      </c>
      <c r="F35" s="41">
        <v>2022</v>
      </c>
    </row>
    <row r="36" spans="1:6" x14ac:dyDescent="0.45">
      <c r="A36" s="15" t="s">
        <v>866</v>
      </c>
      <c r="B36" s="214">
        <f t="shared" ref="B36:F36" si="0">SUM(B37:B38)</f>
        <v>162</v>
      </c>
      <c r="C36" s="214">
        <f t="shared" si="0"/>
        <v>181</v>
      </c>
      <c r="D36" s="214">
        <f t="shared" si="0"/>
        <v>195</v>
      </c>
      <c r="E36" s="214">
        <f t="shared" si="0"/>
        <v>204</v>
      </c>
      <c r="F36" s="214">
        <f t="shared" si="0"/>
        <v>189</v>
      </c>
    </row>
    <row r="37" spans="1:6" x14ac:dyDescent="0.45">
      <c r="A37" s="15" t="s">
        <v>867</v>
      </c>
      <c r="B37" s="214">
        <v>125</v>
      </c>
      <c r="C37" s="214">
        <v>141</v>
      </c>
      <c r="D37" s="214">
        <v>152</v>
      </c>
      <c r="E37" s="212">
        <v>159</v>
      </c>
      <c r="F37" s="212">
        <v>143</v>
      </c>
    </row>
    <row r="38" spans="1:6" x14ac:dyDescent="0.45">
      <c r="A38" s="15" t="s">
        <v>868</v>
      </c>
      <c r="B38" s="214">
        <v>37</v>
      </c>
      <c r="C38" s="214">
        <v>40</v>
      </c>
      <c r="D38" s="214">
        <v>43</v>
      </c>
      <c r="E38" s="212">
        <v>45</v>
      </c>
      <c r="F38" s="212">
        <v>46</v>
      </c>
    </row>
    <row r="39" spans="1:6" x14ac:dyDescent="0.45">
      <c r="A39" s="15" t="s">
        <v>869</v>
      </c>
      <c r="B39" s="214">
        <f t="shared" ref="B39:F39" si="1">SUM(B40:B41)</f>
        <v>0</v>
      </c>
      <c r="C39" s="214">
        <f t="shared" si="1"/>
        <v>0</v>
      </c>
      <c r="D39" s="214">
        <f t="shared" si="1"/>
        <v>0</v>
      </c>
      <c r="E39" s="214">
        <f t="shared" si="1"/>
        <v>0</v>
      </c>
      <c r="F39" s="214">
        <f t="shared" si="1"/>
        <v>0</v>
      </c>
    </row>
    <row r="40" spans="1:6" x14ac:dyDescent="0.45">
      <c r="A40" s="15" t="s">
        <v>867</v>
      </c>
      <c r="B40" s="214">
        <v>0</v>
      </c>
      <c r="C40" s="214">
        <v>0</v>
      </c>
      <c r="D40" s="214">
        <v>0</v>
      </c>
      <c r="E40" s="214">
        <v>0</v>
      </c>
      <c r="F40" s="214">
        <v>0</v>
      </c>
    </row>
    <row r="41" spans="1:6" x14ac:dyDescent="0.45">
      <c r="A41" s="15" t="s">
        <v>868</v>
      </c>
      <c r="B41" s="214">
        <v>0</v>
      </c>
      <c r="C41" s="214">
        <v>0</v>
      </c>
      <c r="D41" s="214">
        <v>0</v>
      </c>
      <c r="E41" s="214">
        <v>0</v>
      </c>
      <c r="F41" s="214">
        <v>0</v>
      </c>
    </row>
    <row r="42" spans="1:6" x14ac:dyDescent="0.45">
      <c r="A42" s="15" t="s">
        <v>870</v>
      </c>
      <c r="B42" s="214">
        <f t="shared" ref="B42:F42" si="2">SUM(B43:B44)</f>
        <v>154</v>
      </c>
      <c r="C42" s="214">
        <f t="shared" si="2"/>
        <v>166</v>
      </c>
      <c r="D42" s="214">
        <f t="shared" si="2"/>
        <v>184</v>
      </c>
      <c r="E42" s="214">
        <f t="shared" si="2"/>
        <v>189</v>
      </c>
      <c r="F42" s="214">
        <f t="shared" si="2"/>
        <v>186</v>
      </c>
    </row>
    <row r="43" spans="1:6" x14ac:dyDescent="0.45">
      <c r="A43" s="15" t="s">
        <v>867</v>
      </c>
      <c r="B43" s="214">
        <v>117</v>
      </c>
      <c r="C43" s="214">
        <v>127</v>
      </c>
      <c r="D43" s="214">
        <v>142</v>
      </c>
      <c r="E43" s="212">
        <v>146</v>
      </c>
      <c r="F43" s="212">
        <v>141</v>
      </c>
    </row>
    <row r="44" spans="1:6" x14ac:dyDescent="0.45">
      <c r="A44" s="15" t="s">
        <v>868</v>
      </c>
      <c r="B44" s="214">
        <v>37</v>
      </c>
      <c r="C44" s="214">
        <v>39</v>
      </c>
      <c r="D44" s="214">
        <v>42</v>
      </c>
      <c r="E44" s="212">
        <v>43</v>
      </c>
      <c r="F44" s="212">
        <v>45</v>
      </c>
    </row>
    <row r="45" spans="1:6" x14ac:dyDescent="0.45">
      <c r="A45" s="15" t="s">
        <v>871</v>
      </c>
      <c r="B45" s="214">
        <f t="shared" ref="B45:F45" si="3">SUM(B46:B47)</f>
        <v>154</v>
      </c>
      <c r="C45" s="214">
        <f t="shared" si="3"/>
        <v>146</v>
      </c>
      <c r="D45" s="212">
        <f t="shared" si="3"/>
        <v>137</v>
      </c>
      <c r="E45" s="214">
        <f t="shared" si="3"/>
        <v>147</v>
      </c>
      <c r="F45" s="214">
        <f t="shared" si="3"/>
        <v>145</v>
      </c>
    </row>
    <row r="46" spans="1:6" x14ac:dyDescent="0.45">
      <c r="A46" s="15" t="s">
        <v>867</v>
      </c>
      <c r="B46" s="212">
        <f>B37-B43+18</f>
        <v>26</v>
      </c>
      <c r="C46" s="212">
        <f>C37-C43+17</f>
        <v>31</v>
      </c>
      <c r="D46" s="212">
        <f>D37-D43+15</f>
        <v>25</v>
      </c>
      <c r="E46" s="212">
        <f>E37-E43+24</f>
        <v>37</v>
      </c>
      <c r="F46" s="212">
        <f>F37-F43+27</f>
        <v>29</v>
      </c>
    </row>
    <row r="47" spans="1:6" x14ac:dyDescent="0.45">
      <c r="A47" s="15" t="s">
        <v>868</v>
      </c>
      <c r="B47" s="212">
        <f>B38-B44+128</f>
        <v>128</v>
      </c>
      <c r="C47" s="212">
        <f>C38-C44+114</f>
        <v>115</v>
      </c>
      <c r="D47" s="212">
        <f>D38-D44+111</f>
        <v>112</v>
      </c>
      <c r="E47" s="212">
        <f>E38-E44+108</f>
        <v>110</v>
      </c>
      <c r="F47" s="212">
        <f>F38-F44+115</f>
        <v>116</v>
      </c>
    </row>
    <row r="49" spans="1:6" x14ac:dyDescent="0.45">
      <c r="A49" s="213" t="s">
        <v>874</v>
      </c>
    </row>
    <row r="50" spans="1:6" x14ac:dyDescent="0.45">
      <c r="A50" s="10" t="s">
        <v>115</v>
      </c>
      <c r="B50" s="10">
        <v>2018</v>
      </c>
      <c r="C50" s="41">
        <v>2019</v>
      </c>
      <c r="D50" s="41">
        <v>2020</v>
      </c>
      <c r="E50" s="41">
        <v>2021</v>
      </c>
      <c r="F50" s="41">
        <v>2022</v>
      </c>
    </row>
    <row r="51" spans="1:6" x14ac:dyDescent="0.45">
      <c r="A51" s="15" t="s">
        <v>872</v>
      </c>
      <c r="B51" s="211">
        <f t="shared" ref="B51:F51" si="4">SUM(B52:B53)</f>
        <v>14</v>
      </c>
      <c r="C51" s="211">
        <f t="shared" si="4"/>
        <v>10</v>
      </c>
      <c r="D51" s="211">
        <f t="shared" si="4"/>
        <v>8</v>
      </c>
      <c r="E51" s="212">
        <f t="shared" si="4"/>
        <v>6</v>
      </c>
      <c r="F51" s="212">
        <f t="shared" si="4"/>
        <v>8</v>
      </c>
    </row>
    <row r="52" spans="1:6" x14ac:dyDescent="0.45">
      <c r="A52" s="15" t="s">
        <v>867</v>
      </c>
      <c r="B52" s="211">
        <v>14</v>
      </c>
      <c r="C52" s="211">
        <v>10</v>
      </c>
      <c r="D52" s="211">
        <v>8</v>
      </c>
      <c r="E52" s="212">
        <v>6</v>
      </c>
      <c r="F52" s="212">
        <v>8</v>
      </c>
    </row>
    <row r="53" spans="1:6" x14ac:dyDescent="0.45">
      <c r="A53" s="15" t="s">
        <v>868</v>
      </c>
      <c r="B53" s="211">
        <v>0</v>
      </c>
      <c r="C53" s="211">
        <v>0</v>
      </c>
      <c r="D53" s="211">
        <v>0</v>
      </c>
      <c r="E53" s="212">
        <v>0</v>
      </c>
      <c r="F53" s="212">
        <v>0</v>
      </c>
    </row>
    <row r="54" spans="1:6" x14ac:dyDescent="0.45">
      <c r="A54" s="5" t="s">
        <v>949</v>
      </c>
    </row>
    <row r="56" spans="1:6" x14ac:dyDescent="0.45">
      <c r="A56" s="5"/>
    </row>
  </sheetData>
  <mergeCells count="1">
    <mergeCell ref="A4:D4"/>
  </mergeCells>
  <phoneticPr fontId="1"/>
  <hyperlinks>
    <hyperlink ref="F1" location="目次!A1" display="目次に戻る" xr:uid="{F9C730ED-DD31-4AE9-B285-7FFB617EE519}"/>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10"/>
  <sheetViews>
    <sheetView workbookViewId="0">
      <selection activeCell="O1" sqref="O1"/>
    </sheetView>
  </sheetViews>
  <sheetFormatPr defaultColWidth="9" defaultRowHeight="15" x14ac:dyDescent="0.45"/>
  <cols>
    <col min="1" max="1" width="14.59765625" style="5" customWidth="1"/>
    <col min="2" max="3" width="10.5" style="5" customWidth="1"/>
    <col min="4" max="4" width="10.3984375" style="5" customWidth="1"/>
    <col min="5" max="5" width="10.5" style="5" customWidth="1"/>
    <col min="6" max="7" width="10.3984375" style="5" customWidth="1"/>
    <col min="8" max="8" width="12.3984375" style="5" customWidth="1"/>
    <col min="9" max="9" width="12.5" style="5" customWidth="1"/>
    <col min="10" max="10" width="13.59765625" style="5" customWidth="1"/>
    <col min="11" max="11" width="12.09765625" style="5" customWidth="1"/>
    <col min="12" max="14" width="12.09765625" style="66" customWidth="1"/>
    <col min="15" max="15" width="16.5" style="5" customWidth="1"/>
    <col min="16" max="16384" width="9" style="5"/>
  </cols>
  <sheetData>
    <row r="1" spans="1:15" ht="18" x14ac:dyDescent="0.45">
      <c r="O1" s="116" t="s">
        <v>10</v>
      </c>
    </row>
    <row r="2" spans="1:15" ht="18.600000000000001" x14ac:dyDescent="0.45">
      <c r="A2" s="7" t="s">
        <v>391</v>
      </c>
    </row>
    <row r="3" spans="1:15" ht="18.600000000000001" x14ac:dyDescent="0.45">
      <c r="A3" s="7"/>
    </row>
    <row r="4" spans="1:15" x14ac:dyDescent="0.45">
      <c r="A4" s="278" t="s">
        <v>750</v>
      </c>
      <c r="B4" s="278"/>
      <c r="C4" s="278"/>
      <c r="D4" s="278"/>
      <c r="E4" s="278"/>
      <c r="F4" s="278"/>
      <c r="G4" s="278"/>
      <c r="H4" s="278"/>
      <c r="I4" s="278"/>
      <c r="J4" s="278"/>
      <c r="K4" s="278"/>
    </row>
    <row r="5" spans="1:15" ht="31.2" x14ac:dyDescent="0.45">
      <c r="A5" s="89"/>
      <c r="B5" s="89" t="s">
        <v>448</v>
      </c>
      <c r="C5" s="89" t="s">
        <v>449</v>
      </c>
      <c r="D5" s="89" t="s">
        <v>450</v>
      </c>
      <c r="E5" s="89" t="s">
        <v>451</v>
      </c>
      <c r="F5" s="89" t="s">
        <v>452</v>
      </c>
      <c r="G5" s="89" t="s">
        <v>453</v>
      </c>
      <c r="H5" s="89" t="s">
        <v>454</v>
      </c>
      <c r="I5" s="89" t="s">
        <v>455</v>
      </c>
      <c r="J5" s="89" t="s">
        <v>456</v>
      </c>
      <c r="K5" s="89" t="s">
        <v>457</v>
      </c>
      <c r="L5" s="89" t="s">
        <v>458</v>
      </c>
      <c r="M5" s="89" t="s">
        <v>459</v>
      </c>
      <c r="N5" s="89" t="s">
        <v>460</v>
      </c>
      <c r="O5" s="89" t="s">
        <v>461</v>
      </c>
    </row>
    <row r="6" spans="1:15" s="46" customFormat="1" x14ac:dyDescent="0.45">
      <c r="A6" s="55" t="s">
        <v>462</v>
      </c>
      <c r="B6" s="82">
        <v>20744</v>
      </c>
      <c r="C6" s="82">
        <v>14163</v>
      </c>
      <c r="D6" s="82">
        <v>6581</v>
      </c>
      <c r="E6" s="82">
        <v>796</v>
      </c>
      <c r="F6" s="82">
        <v>225</v>
      </c>
      <c r="G6" s="82">
        <v>11</v>
      </c>
      <c r="H6" s="82">
        <v>48</v>
      </c>
      <c r="I6" s="82">
        <v>22</v>
      </c>
      <c r="J6" s="82">
        <v>774</v>
      </c>
      <c r="K6" s="215">
        <v>8.3397608947165441E-2</v>
      </c>
      <c r="L6" s="215">
        <v>0.12000979671809944</v>
      </c>
      <c r="M6" s="215">
        <v>0.12906417868249928</v>
      </c>
      <c r="N6" s="215">
        <v>9.9569171852561034E-2</v>
      </c>
      <c r="O6" s="215">
        <v>0.10467793289248102</v>
      </c>
    </row>
    <row r="7" spans="1:15" s="46" customFormat="1" x14ac:dyDescent="0.45">
      <c r="A7" s="55" t="s">
        <v>463</v>
      </c>
      <c r="B7" s="82">
        <v>6162</v>
      </c>
      <c r="C7" s="82">
        <v>4071</v>
      </c>
      <c r="D7" s="82">
        <v>2091</v>
      </c>
      <c r="E7" s="82">
        <v>194</v>
      </c>
      <c r="F7" s="82">
        <v>81</v>
      </c>
      <c r="G7" s="82">
        <v>3</v>
      </c>
      <c r="H7" s="82">
        <v>7</v>
      </c>
      <c r="I7" s="82">
        <v>1</v>
      </c>
      <c r="J7" s="82">
        <v>193</v>
      </c>
      <c r="K7" s="215">
        <v>2.0447906523855891E-2</v>
      </c>
      <c r="L7" s="215">
        <v>0.14478827361563518</v>
      </c>
      <c r="M7" s="215">
        <v>0.15352910870685213</v>
      </c>
      <c r="N7" s="215">
        <v>0.12976085031000886</v>
      </c>
      <c r="O7" s="215">
        <v>7.6872964169381108E-2</v>
      </c>
    </row>
    <row r="8" spans="1:15" s="46" customFormat="1" x14ac:dyDescent="0.45">
      <c r="A8" s="55" t="s">
        <v>464</v>
      </c>
      <c r="B8" s="82">
        <v>230</v>
      </c>
      <c r="C8" s="82">
        <v>99</v>
      </c>
      <c r="D8" s="82">
        <v>131</v>
      </c>
      <c r="E8" s="82">
        <v>35</v>
      </c>
      <c r="F8" s="82">
        <v>22</v>
      </c>
      <c r="G8" s="82">
        <v>1</v>
      </c>
      <c r="H8" s="82">
        <v>3</v>
      </c>
      <c r="I8" s="82">
        <v>0</v>
      </c>
      <c r="J8" s="82">
        <v>35</v>
      </c>
      <c r="K8" s="215">
        <v>0.20869565217391303</v>
      </c>
      <c r="L8" s="215">
        <v>0.14659685863874344</v>
      </c>
      <c r="M8" s="215">
        <v>0.13402061855670103</v>
      </c>
      <c r="N8" s="215">
        <v>0.15957446808510639</v>
      </c>
      <c r="O8" s="215">
        <v>2.6178010471204188E-2</v>
      </c>
    </row>
    <row r="9" spans="1:15" s="46" customFormat="1" x14ac:dyDescent="0.45">
      <c r="A9" s="55" t="s">
        <v>54</v>
      </c>
      <c r="B9" s="82">
        <v>27136</v>
      </c>
      <c r="C9" s="82">
        <v>18333</v>
      </c>
      <c r="D9" s="82">
        <v>8803</v>
      </c>
      <c r="E9" s="82">
        <v>1025</v>
      </c>
      <c r="F9" s="82">
        <v>328</v>
      </c>
      <c r="G9" s="82">
        <v>15</v>
      </c>
      <c r="H9" s="82">
        <v>58</v>
      </c>
      <c r="I9" s="82">
        <v>23</v>
      </c>
      <c r="J9" s="82">
        <v>1002</v>
      </c>
      <c r="K9" s="215">
        <v>7.0165094339622647E-2</v>
      </c>
      <c r="L9" s="215">
        <v>0.12588798324983175</v>
      </c>
      <c r="M9" s="215">
        <v>0.13433000496496939</v>
      </c>
      <c r="N9" s="215">
        <v>0.10813319410604479</v>
      </c>
      <c r="O9" s="215">
        <v>9.7734240634113512E-2</v>
      </c>
    </row>
    <row r="10" spans="1:15" x14ac:dyDescent="0.45">
      <c r="A10" s="356" t="s">
        <v>465</v>
      </c>
      <c r="B10" s="356"/>
      <c r="C10" s="356"/>
      <c r="D10" s="356"/>
      <c r="E10" s="356"/>
      <c r="F10" s="356"/>
      <c r="G10" s="356"/>
      <c r="H10" s="356"/>
      <c r="I10" s="356"/>
      <c r="J10" s="356"/>
    </row>
  </sheetData>
  <mergeCells count="2">
    <mergeCell ref="A4:K4"/>
    <mergeCell ref="A10:J10"/>
  </mergeCells>
  <phoneticPr fontId="1"/>
  <hyperlinks>
    <hyperlink ref="O1" location="目次!A1" display="目次に戻る" xr:uid="{00000000-0004-0000-21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9"/>
  <sheetViews>
    <sheetView workbookViewId="0">
      <selection activeCell="F1" sqref="F1"/>
    </sheetView>
  </sheetViews>
  <sheetFormatPr defaultColWidth="9" defaultRowHeight="15" x14ac:dyDescent="0.45"/>
  <cols>
    <col min="1" max="1" width="30.59765625" style="5" customWidth="1"/>
    <col min="2" max="6" width="14.5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ht="18" x14ac:dyDescent="0.45">
      <c r="A4" s="278" t="s">
        <v>751</v>
      </c>
      <c r="B4" s="306"/>
      <c r="C4" s="306"/>
      <c r="D4" s="306"/>
      <c r="E4" s="33"/>
    </row>
    <row r="5" spans="1:6" x14ac:dyDescent="0.45">
      <c r="A5" s="10" t="s">
        <v>115</v>
      </c>
      <c r="B5" s="77">
        <v>2018</v>
      </c>
      <c r="C5" s="10">
        <v>2019</v>
      </c>
      <c r="D5" s="10">
        <v>2020</v>
      </c>
      <c r="E5" s="10">
        <v>2021</v>
      </c>
      <c r="F5" s="10">
        <v>2022</v>
      </c>
    </row>
    <row r="6" spans="1:6" x14ac:dyDescent="0.45">
      <c r="A6" s="13" t="s">
        <v>429</v>
      </c>
      <c r="B6" s="216">
        <v>35111.199999999997</v>
      </c>
      <c r="C6" s="217">
        <v>40304.9</v>
      </c>
      <c r="D6" s="217">
        <v>16217.16</v>
      </c>
      <c r="E6" s="217">
        <v>23235.5</v>
      </c>
      <c r="F6" s="217">
        <v>36250</v>
      </c>
    </row>
    <row r="7" spans="1:6" x14ac:dyDescent="0.45">
      <c r="A7" s="13" t="s">
        <v>430</v>
      </c>
      <c r="B7" s="218">
        <v>12.21</v>
      </c>
      <c r="C7" s="218">
        <v>13.99</v>
      </c>
      <c r="D7" s="218">
        <v>5.64</v>
      </c>
      <c r="E7" s="218">
        <v>8.19</v>
      </c>
      <c r="F7" s="218">
        <v>13.11</v>
      </c>
    </row>
    <row r="8" spans="1:6" x14ac:dyDescent="0.45">
      <c r="A8" s="13" t="s">
        <v>431</v>
      </c>
      <c r="B8" s="78">
        <v>19035</v>
      </c>
      <c r="C8" s="78">
        <v>21274</v>
      </c>
      <c r="D8" s="78">
        <v>12900</v>
      </c>
      <c r="E8" s="78">
        <v>18756</v>
      </c>
      <c r="F8" s="78">
        <v>41144</v>
      </c>
    </row>
    <row r="9" spans="1:6" x14ac:dyDescent="0.45">
      <c r="A9" s="277" t="s">
        <v>921</v>
      </c>
      <c r="B9" s="277"/>
      <c r="C9" s="277"/>
      <c r="D9" s="277"/>
      <c r="E9" s="314"/>
    </row>
  </sheetData>
  <mergeCells count="2">
    <mergeCell ref="A4:D4"/>
    <mergeCell ref="A9:E9"/>
  </mergeCells>
  <phoneticPr fontId="1"/>
  <hyperlinks>
    <hyperlink ref="F1" location="目次!A1" display="目次に戻る" xr:uid="{00000000-0004-0000-29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8"/>
  <sheetViews>
    <sheetView workbookViewId="0">
      <selection activeCell="F1" sqref="F1"/>
    </sheetView>
  </sheetViews>
  <sheetFormatPr defaultColWidth="9" defaultRowHeight="15" x14ac:dyDescent="0.45"/>
  <cols>
    <col min="1" max="1" width="16.3984375" style="5" bestFit="1" customWidth="1"/>
    <col min="2" max="2" width="12.09765625" style="5" customWidth="1"/>
    <col min="3" max="5" width="12" style="5" customWidth="1"/>
    <col min="6"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ht="15" customHeight="1" x14ac:dyDescent="0.45">
      <c r="A4" s="357" t="s">
        <v>752</v>
      </c>
      <c r="B4" s="358"/>
      <c r="C4" s="358"/>
      <c r="D4" s="358"/>
      <c r="E4" s="110"/>
      <c r="F4" s="110"/>
    </row>
    <row r="5" spans="1:6" x14ac:dyDescent="0.45">
      <c r="A5" s="10" t="s">
        <v>418</v>
      </c>
      <c r="B5" s="10">
        <v>2018</v>
      </c>
      <c r="C5" s="10">
        <v>2019</v>
      </c>
      <c r="D5" s="10">
        <v>2020</v>
      </c>
      <c r="E5" s="10">
        <v>2021</v>
      </c>
      <c r="F5" s="10">
        <v>2022</v>
      </c>
    </row>
    <row r="6" spans="1:6" x14ac:dyDescent="0.45">
      <c r="A6" s="59" t="s">
        <v>626</v>
      </c>
      <c r="B6" s="35">
        <v>18</v>
      </c>
      <c r="C6" s="35">
        <v>18</v>
      </c>
      <c r="D6" s="35">
        <v>11</v>
      </c>
      <c r="E6" s="35">
        <v>22</v>
      </c>
      <c r="F6" s="35">
        <v>15</v>
      </c>
    </row>
    <row r="7" spans="1:6" x14ac:dyDescent="0.45">
      <c r="A7" s="59" t="s">
        <v>627</v>
      </c>
      <c r="B7" s="35">
        <v>435</v>
      </c>
      <c r="C7" s="35">
        <v>470</v>
      </c>
      <c r="D7" s="35">
        <v>269</v>
      </c>
      <c r="E7" s="35">
        <v>451</v>
      </c>
      <c r="F7" s="35">
        <v>427</v>
      </c>
    </row>
    <row r="8" spans="1:6" x14ac:dyDescent="0.45">
      <c r="A8" s="5" t="s">
        <v>922</v>
      </c>
    </row>
  </sheetData>
  <mergeCells count="1">
    <mergeCell ref="A4:D4"/>
  </mergeCells>
  <phoneticPr fontId="1"/>
  <hyperlinks>
    <hyperlink ref="F1" location="目次!A1" display="目次に戻る" xr:uid="{00000000-0004-0000-28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8"/>
  <sheetViews>
    <sheetView workbookViewId="0">
      <selection activeCell="F1" sqref="F1"/>
    </sheetView>
  </sheetViews>
  <sheetFormatPr defaultColWidth="9" defaultRowHeight="15" x14ac:dyDescent="0.45"/>
  <cols>
    <col min="1" max="1" width="26.5" style="5" customWidth="1"/>
    <col min="2"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753</v>
      </c>
      <c r="B4" s="278"/>
      <c r="C4" s="278"/>
      <c r="D4" s="278"/>
    </row>
    <row r="5" spans="1:6" x14ac:dyDescent="0.45">
      <c r="A5" s="10" t="s">
        <v>115</v>
      </c>
      <c r="B5" s="10">
        <v>2018</v>
      </c>
      <c r="C5" s="41">
        <v>2019</v>
      </c>
      <c r="D5" s="41">
        <v>2020</v>
      </c>
      <c r="E5" s="41">
        <v>2021</v>
      </c>
      <c r="F5" s="41">
        <v>2022</v>
      </c>
    </row>
    <row r="6" spans="1:6" x14ac:dyDescent="0.45">
      <c r="A6" s="13" t="s">
        <v>466</v>
      </c>
      <c r="B6" s="23">
        <v>47</v>
      </c>
      <c r="C6" s="23">
        <v>52</v>
      </c>
      <c r="D6" s="23">
        <v>57</v>
      </c>
      <c r="E6" s="23">
        <v>60</v>
      </c>
      <c r="F6" s="23">
        <v>53</v>
      </c>
    </row>
    <row r="7" spans="1:6" ht="15.6" thickBot="1" x14ac:dyDescent="0.5">
      <c r="A7" s="90" t="s">
        <v>467</v>
      </c>
      <c r="B7" s="91">
        <v>6.3</v>
      </c>
      <c r="C7" s="91">
        <v>6.7</v>
      </c>
      <c r="D7" s="91">
        <v>7.2</v>
      </c>
      <c r="E7" s="91">
        <v>7.5</v>
      </c>
      <c r="F7" s="91">
        <v>7.4</v>
      </c>
    </row>
    <row r="8" spans="1:6" x14ac:dyDescent="0.45">
      <c r="A8" s="92" t="s">
        <v>468</v>
      </c>
      <c r="B8" s="93">
        <v>25.4</v>
      </c>
      <c r="C8" s="93">
        <v>24.7</v>
      </c>
      <c r="D8" s="93">
        <v>27.1</v>
      </c>
      <c r="E8" s="93">
        <v>28.4</v>
      </c>
      <c r="F8" s="93">
        <v>39.299999999999997</v>
      </c>
    </row>
  </sheetData>
  <mergeCells count="1">
    <mergeCell ref="A4:D4"/>
  </mergeCells>
  <phoneticPr fontId="1"/>
  <hyperlinks>
    <hyperlink ref="F1" location="目次!A1" display="目次に戻る" xr:uid="{00000000-0004-0000-2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4"/>
  <sheetViews>
    <sheetView workbookViewId="0">
      <selection activeCell="F1" sqref="F1"/>
    </sheetView>
  </sheetViews>
  <sheetFormatPr defaultColWidth="9.09765625" defaultRowHeight="15" x14ac:dyDescent="0.45"/>
  <cols>
    <col min="1" max="6" width="18.59765625" style="5" customWidth="1"/>
    <col min="7" max="16384" width="9.09765625" style="5"/>
  </cols>
  <sheetData>
    <row r="1" spans="1:6" ht="18" x14ac:dyDescent="0.45">
      <c r="F1" s="116" t="s">
        <v>10</v>
      </c>
    </row>
    <row r="2" spans="1:6" ht="18.600000000000001" x14ac:dyDescent="0.45">
      <c r="A2" s="7" t="s">
        <v>11</v>
      </c>
    </row>
    <row r="3" spans="1:6" ht="15.75" customHeight="1" x14ac:dyDescent="0.45">
      <c r="A3" s="7"/>
    </row>
    <row r="4" spans="1:6" x14ac:dyDescent="0.45">
      <c r="A4" s="282" t="s">
        <v>114</v>
      </c>
      <c r="B4" s="282"/>
      <c r="C4" s="282"/>
      <c r="D4" s="282"/>
      <c r="E4" s="282"/>
      <c r="F4" s="282"/>
    </row>
    <row r="5" spans="1:6" x14ac:dyDescent="0.45">
      <c r="A5" s="8" t="s">
        <v>738</v>
      </c>
      <c r="B5" s="8"/>
      <c r="C5" s="8"/>
      <c r="D5" s="8"/>
      <c r="E5" s="8"/>
      <c r="F5" s="8"/>
    </row>
    <row r="6" spans="1:6" ht="30" x14ac:dyDescent="0.45">
      <c r="A6" s="41" t="s">
        <v>96</v>
      </c>
      <c r="B6" s="10" t="s">
        <v>97</v>
      </c>
      <c r="C6" s="10" t="s">
        <v>98</v>
      </c>
      <c r="D6" s="10" t="s">
        <v>99</v>
      </c>
      <c r="E6" s="41" t="s">
        <v>100</v>
      </c>
      <c r="F6" s="10" t="s">
        <v>101</v>
      </c>
    </row>
    <row r="7" spans="1:6" x14ac:dyDescent="0.45">
      <c r="A7" s="13" t="s">
        <v>102</v>
      </c>
      <c r="B7" s="23">
        <v>110</v>
      </c>
      <c r="C7" s="42">
        <v>0</v>
      </c>
      <c r="D7" s="42">
        <v>110</v>
      </c>
      <c r="E7" s="40" t="s">
        <v>764</v>
      </c>
      <c r="F7" s="279" t="s">
        <v>764</v>
      </c>
    </row>
    <row r="8" spans="1:6" x14ac:dyDescent="0.45">
      <c r="A8" s="15" t="s">
        <v>104</v>
      </c>
      <c r="B8" s="42">
        <v>120</v>
      </c>
      <c r="C8" s="42">
        <v>16</v>
      </c>
      <c r="D8" s="42">
        <v>100</v>
      </c>
      <c r="E8" s="40"/>
      <c r="F8" s="280"/>
    </row>
    <row r="9" spans="1:6" x14ac:dyDescent="0.45">
      <c r="A9" s="15" t="s">
        <v>105</v>
      </c>
      <c r="B9" s="42">
        <v>240</v>
      </c>
      <c r="C9" s="42">
        <v>0</v>
      </c>
      <c r="D9" s="42">
        <v>0</v>
      </c>
      <c r="E9" s="40"/>
      <c r="F9" s="281"/>
    </row>
    <row r="10" spans="1:6" ht="47.25" customHeight="1" x14ac:dyDescent="0.45">
      <c r="A10" s="277" t="s">
        <v>106</v>
      </c>
      <c r="B10" s="277"/>
      <c r="C10" s="277"/>
      <c r="D10" s="277"/>
      <c r="E10" s="277"/>
      <c r="F10" s="277"/>
    </row>
    <row r="11" spans="1:6" x14ac:dyDescent="0.45">
      <c r="A11" s="33"/>
      <c r="B11" s="33"/>
      <c r="C11" s="33"/>
      <c r="D11" s="33"/>
      <c r="E11" s="33"/>
      <c r="F11" s="33"/>
    </row>
    <row r="12" spans="1:6" x14ac:dyDescent="0.45">
      <c r="A12" s="282" t="s">
        <v>114</v>
      </c>
      <c r="B12" s="282"/>
      <c r="C12" s="282"/>
      <c r="D12" s="282"/>
      <c r="E12" s="282"/>
      <c r="F12" s="282"/>
    </row>
    <row r="13" spans="1:6" x14ac:dyDescent="0.45">
      <c r="A13" s="8" t="s">
        <v>95</v>
      </c>
      <c r="B13" s="8"/>
      <c r="C13" s="8"/>
      <c r="D13" s="8"/>
      <c r="E13" s="8"/>
      <c r="F13" s="8"/>
    </row>
    <row r="14" spans="1:6" ht="30" x14ac:dyDescent="0.45">
      <c r="A14" s="41" t="s">
        <v>96</v>
      </c>
      <c r="B14" s="10" t="s">
        <v>97</v>
      </c>
      <c r="C14" s="10" t="s">
        <v>98</v>
      </c>
      <c r="D14" s="10" t="s">
        <v>99</v>
      </c>
      <c r="E14" s="41" t="s">
        <v>100</v>
      </c>
      <c r="F14" s="10" t="s">
        <v>101</v>
      </c>
    </row>
    <row r="15" spans="1:6" x14ac:dyDescent="0.45">
      <c r="A15" s="13" t="s">
        <v>102</v>
      </c>
      <c r="B15" s="23">
        <v>200</v>
      </c>
      <c r="C15" s="42">
        <v>3.8</v>
      </c>
      <c r="D15" s="42">
        <v>200</v>
      </c>
      <c r="E15" s="40" t="s">
        <v>103</v>
      </c>
      <c r="F15" s="279" t="s">
        <v>103</v>
      </c>
    </row>
    <row r="16" spans="1:6" x14ac:dyDescent="0.45">
      <c r="A16" s="15" t="s">
        <v>104</v>
      </c>
      <c r="B16" s="42">
        <v>250</v>
      </c>
      <c r="C16" s="42">
        <v>9.9</v>
      </c>
      <c r="D16" s="42">
        <v>0</v>
      </c>
      <c r="E16" s="40"/>
      <c r="F16" s="280"/>
    </row>
    <row r="17" spans="1:6" x14ac:dyDescent="0.45">
      <c r="A17" s="15" t="s">
        <v>105</v>
      </c>
      <c r="B17" s="42">
        <v>260</v>
      </c>
      <c r="C17" s="42">
        <v>0</v>
      </c>
      <c r="D17" s="42">
        <v>0</v>
      </c>
      <c r="E17" s="40"/>
      <c r="F17" s="281"/>
    </row>
    <row r="18" spans="1:6" ht="47.25" customHeight="1" x14ac:dyDescent="0.45">
      <c r="A18" s="277" t="s">
        <v>106</v>
      </c>
      <c r="B18" s="277"/>
      <c r="C18" s="277"/>
      <c r="D18" s="277"/>
      <c r="E18" s="277"/>
      <c r="F18" s="277"/>
    </row>
    <row r="19" spans="1:6" x14ac:dyDescent="0.45">
      <c r="A19" s="33"/>
      <c r="B19" s="33"/>
      <c r="C19" s="33"/>
      <c r="D19" s="33"/>
      <c r="E19" s="33"/>
      <c r="F19" s="33"/>
    </row>
    <row r="20" spans="1:6" x14ac:dyDescent="0.45">
      <c r="A20" s="8" t="s">
        <v>107</v>
      </c>
      <c r="B20" s="8"/>
      <c r="C20" s="8"/>
      <c r="D20" s="8"/>
      <c r="E20" s="8"/>
      <c r="F20" s="8"/>
    </row>
    <row r="21" spans="1:6" ht="30" x14ac:dyDescent="0.45">
      <c r="A21" s="41" t="s">
        <v>96</v>
      </c>
      <c r="B21" s="10" t="s">
        <v>97</v>
      </c>
      <c r="C21" s="10" t="s">
        <v>98</v>
      </c>
      <c r="D21" s="10" t="s">
        <v>99</v>
      </c>
      <c r="E21" s="41" t="s">
        <v>100</v>
      </c>
      <c r="F21" s="10" t="s">
        <v>101</v>
      </c>
    </row>
    <row r="22" spans="1:6" x14ac:dyDescent="0.45">
      <c r="A22" s="13" t="s">
        <v>102</v>
      </c>
      <c r="B22" s="23">
        <v>110</v>
      </c>
      <c r="C22" s="42">
        <v>0</v>
      </c>
      <c r="D22" s="42">
        <v>110</v>
      </c>
      <c r="E22" s="40" t="s">
        <v>108</v>
      </c>
      <c r="F22" s="279" t="s">
        <v>108</v>
      </c>
    </row>
    <row r="23" spans="1:6" x14ac:dyDescent="0.45">
      <c r="A23" s="15" t="s">
        <v>104</v>
      </c>
      <c r="B23" s="42">
        <v>260</v>
      </c>
      <c r="C23" s="42">
        <v>14</v>
      </c>
      <c r="D23" s="42">
        <v>250</v>
      </c>
      <c r="E23" s="40"/>
      <c r="F23" s="280"/>
    </row>
    <row r="24" spans="1:6" x14ac:dyDescent="0.45">
      <c r="A24" s="15" t="s">
        <v>105</v>
      </c>
      <c r="B24" s="42">
        <v>390</v>
      </c>
      <c r="C24" s="42">
        <v>0</v>
      </c>
      <c r="D24" s="42">
        <v>0</v>
      </c>
      <c r="E24" s="40"/>
      <c r="F24" s="281"/>
    </row>
    <row r="25" spans="1:6" ht="47.25" customHeight="1" x14ac:dyDescent="0.45">
      <c r="A25" s="277" t="s">
        <v>106</v>
      </c>
      <c r="B25" s="277"/>
      <c r="C25" s="277"/>
      <c r="D25" s="277"/>
      <c r="E25" s="277"/>
      <c r="F25" s="277"/>
    </row>
    <row r="26" spans="1:6" x14ac:dyDescent="0.45">
      <c r="A26" s="33"/>
      <c r="B26" s="33"/>
      <c r="C26" s="33"/>
      <c r="D26" s="33"/>
      <c r="E26" s="33"/>
      <c r="F26" s="33"/>
    </row>
    <row r="27" spans="1:6" x14ac:dyDescent="0.45">
      <c r="A27" s="8" t="s">
        <v>109</v>
      </c>
      <c r="B27" s="8"/>
      <c r="C27" s="8"/>
      <c r="D27" s="8"/>
      <c r="E27" s="8"/>
      <c r="F27" s="8"/>
    </row>
    <row r="28" spans="1:6" ht="30" x14ac:dyDescent="0.45">
      <c r="A28" s="41" t="s">
        <v>96</v>
      </c>
      <c r="B28" s="10" t="s">
        <v>97</v>
      </c>
      <c r="C28" s="10" t="s">
        <v>98</v>
      </c>
      <c r="D28" s="10" t="s">
        <v>99</v>
      </c>
      <c r="E28" s="41" t="s">
        <v>100</v>
      </c>
      <c r="F28" s="10" t="s">
        <v>101</v>
      </c>
    </row>
    <row r="29" spans="1:6" x14ac:dyDescent="0.45">
      <c r="A29" s="13" t="s">
        <v>102</v>
      </c>
      <c r="B29" s="23">
        <v>410</v>
      </c>
      <c r="C29" s="42">
        <v>0</v>
      </c>
      <c r="D29" s="42">
        <v>410</v>
      </c>
      <c r="E29" s="40" t="s">
        <v>108</v>
      </c>
      <c r="F29" s="279" t="s">
        <v>108</v>
      </c>
    </row>
    <row r="30" spans="1:6" x14ac:dyDescent="0.45">
      <c r="A30" s="13" t="s">
        <v>110</v>
      </c>
      <c r="B30" s="23">
        <v>300</v>
      </c>
      <c r="C30" s="42">
        <v>15</v>
      </c>
      <c r="D30" s="42">
        <v>290</v>
      </c>
      <c r="E30" s="40"/>
      <c r="F30" s="280"/>
    </row>
    <row r="31" spans="1:6" x14ac:dyDescent="0.45">
      <c r="A31" s="13" t="s">
        <v>111</v>
      </c>
      <c r="B31" s="23">
        <v>350</v>
      </c>
      <c r="C31" s="42">
        <v>7.2</v>
      </c>
      <c r="D31" s="42">
        <v>340</v>
      </c>
      <c r="E31" s="40" t="s">
        <v>108</v>
      </c>
      <c r="F31" s="280"/>
    </row>
    <row r="32" spans="1:6" x14ac:dyDescent="0.45">
      <c r="A32" s="15" t="s">
        <v>104</v>
      </c>
      <c r="B32" s="42">
        <v>540</v>
      </c>
      <c r="C32" s="42">
        <v>19</v>
      </c>
      <c r="D32" s="42">
        <v>520</v>
      </c>
      <c r="E32" s="40"/>
      <c r="F32" s="280"/>
    </row>
    <row r="33" spans="1:6" x14ac:dyDescent="0.45">
      <c r="A33" s="15" t="s">
        <v>105</v>
      </c>
      <c r="B33" s="42">
        <v>210</v>
      </c>
      <c r="C33" s="42">
        <v>0</v>
      </c>
      <c r="D33" s="42">
        <v>0</v>
      </c>
      <c r="E33" s="40"/>
      <c r="F33" s="281"/>
    </row>
    <row r="34" spans="1:6" ht="47.25" customHeight="1" x14ac:dyDescent="0.45">
      <c r="A34" s="277" t="s">
        <v>106</v>
      </c>
      <c r="B34" s="277"/>
      <c r="C34" s="277"/>
      <c r="D34" s="277"/>
      <c r="E34" s="277"/>
      <c r="F34" s="277"/>
    </row>
    <row r="36" spans="1:6" x14ac:dyDescent="0.45">
      <c r="A36" s="278" t="s">
        <v>112</v>
      </c>
      <c r="B36" s="278"/>
      <c r="C36" s="278"/>
      <c r="D36" s="278"/>
      <c r="E36" s="278"/>
      <c r="F36" s="278"/>
    </row>
    <row r="37" spans="1:6" ht="30" x14ac:dyDescent="0.45">
      <c r="A37" s="41" t="s">
        <v>96</v>
      </c>
      <c r="B37" s="10" t="s">
        <v>97</v>
      </c>
      <c r="C37" s="10" t="s">
        <v>98</v>
      </c>
      <c r="D37" s="10" t="s">
        <v>99</v>
      </c>
      <c r="E37" s="41" t="s">
        <v>100</v>
      </c>
      <c r="F37" s="10" t="s">
        <v>101</v>
      </c>
    </row>
    <row r="38" spans="1:6" x14ac:dyDescent="0.45">
      <c r="A38" s="13" t="s">
        <v>102</v>
      </c>
      <c r="B38" s="23">
        <v>1100</v>
      </c>
      <c r="C38" s="42">
        <v>0</v>
      </c>
      <c r="D38" s="23">
        <v>1100</v>
      </c>
      <c r="E38" s="40" t="s">
        <v>108</v>
      </c>
      <c r="F38" s="279" t="s">
        <v>108</v>
      </c>
    </row>
    <row r="39" spans="1:6" x14ac:dyDescent="0.45">
      <c r="A39" s="13" t="s">
        <v>110</v>
      </c>
      <c r="B39" s="23">
        <v>270</v>
      </c>
      <c r="C39" s="42">
        <v>13</v>
      </c>
      <c r="D39" s="42">
        <v>260</v>
      </c>
      <c r="E39" s="40"/>
      <c r="F39" s="280"/>
    </row>
    <row r="40" spans="1:6" x14ac:dyDescent="0.45">
      <c r="A40" s="13" t="s">
        <v>111</v>
      </c>
      <c r="B40" s="23">
        <v>390</v>
      </c>
      <c r="C40" s="42">
        <v>9.6999999999999993</v>
      </c>
      <c r="D40" s="42">
        <v>380</v>
      </c>
      <c r="E40" s="40" t="s">
        <v>108</v>
      </c>
      <c r="F40" s="280"/>
    </row>
    <row r="41" spans="1:6" x14ac:dyDescent="0.45">
      <c r="A41" s="15" t="s">
        <v>104</v>
      </c>
      <c r="B41" s="42">
        <v>830</v>
      </c>
      <c r="C41" s="42">
        <v>59</v>
      </c>
      <c r="D41" s="42">
        <v>770</v>
      </c>
      <c r="E41" s="40"/>
      <c r="F41" s="280"/>
    </row>
    <row r="42" spans="1:6" x14ac:dyDescent="0.45">
      <c r="A42" s="15" t="s">
        <v>113</v>
      </c>
      <c r="B42" s="42">
        <v>110</v>
      </c>
      <c r="C42" s="42">
        <v>0.9</v>
      </c>
      <c r="D42" s="42">
        <v>110</v>
      </c>
      <c r="E42" s="40"/>
      <c r="F42" s="280"/>
    </row>
    <row r="43" spans="1:6" x14ac:dyDescent="0.45">
      <c r="A43" s="15" t="s">
        <v>105</v>
      </c>
      <c r="B43" s="42">
        <v>310</v>
      </c>
      <c r="C43" s="42">
        <v>0</v>
      </c>
      <c r="D43" s="42">
        <v>0</v>
      </c>
      <c r="E43" s="40"/>
      <c r="F43" s="281"/>
    </row>
    <row r="44" spans="1:6" ht="47.25" customHeight="1" x14ac:dyDescent="0.45">
      <c r="A44" s="277" t="s">
        <v>106</v>
      </c>
      <c r="B44" s="277"/>
      <c r="C44" s="277"/>
      <c r="D44" s="277"/>
      <c r="E44" s="277"/>
      <c r="F44" s="277"/>
    </row>
  </sheetData>
  <mergeCells count="13">
    <mergeCell ref="A34:F34"/>
    <mergeCell ref="A36:F36"/>
    <mergeCell ref="F38:F43"/>
    <mergeCell ref="A44:F44"/>
    <mergeCell ref="A4:F4"/>
    <mergeCell ref="F7:F9"/>
    <mergeCell ref="A10:F10"/>
    <mergeCell ref="F29:F33"/>
    <mergeCell ref="A12:F12"/>
    <mergeCell ref="F15:F17"/>
    <mergeCell ref="A18:F18"/>
    <mergeCell ref="F22:F24"/>
    <mergeCell ref="A25:F25"/>
  </mergeCells>
  <phoneticPr fontId="1"/>
  <hyperlinks>
    <hyperlink ref="F1" location="目次!A1" display="目次に戻る" xr:uid="{00000000-0004-0000-03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9"/>
  <sheetViews>
    <sheetView workbookViewId="0">
      <selection activeCell="F1" sqref="F1"/>
    </sheetView>
  </sheetViews>
  <sheetFormatPr defaultColWidth="9" defaultRowHeight="15" x14ac:dyDescent="0.45"/>
  <cols>
    <col min="1" max="1" width="26.5" style="5" customWidth="1"/>
    <col min="2"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754</v>
      </c>
      <c r="B4" s="278"/>
      <c r="C4" s="278"/>
      <c r="D4" s="278"/>
    </row>
    <row r="5" spans="1:6" x14ac:dyDescent="0.45">
      <c r="A5" s="10" t="s">
        <v>115</v>
      </c>
      <c r="B5" s="10">
        <v>2018</v>
      </c>
      <c r="C5" s="41">
        <v>2019</v>
      </c>
      <c r="D5" s="41">
        <v>2020</v>
      </c>
      <c r="E5" s="41">
        <v>2021</v>
      </c>
      <c r="F5" s="41">
        <v>2022</v>
      </c>
    </row>
    <row r="6" spans="1:6" x14ac:dyDescent="0.45">
      <c r="A6" s="13" t="s">
        <v>469</v>
      </c>
      <c r="B6" s="94">
        <v>2.15</v>
      </c>
      <c r="C6" s="94">
        <v>2.2200000000000002</v>
      </c>
      <c r="D6" s="94">
        <v>2.27</v>
      </c>
      <c r="E6" s="94">
        <v>2.59</v>
      </c>
      <c r="F6" s="94">
        <v>2.54</v>
      </c>
    </row>
    <row r="7" spans="1:6" ht="18.600000000000001" customHeight="1" thickBot="1" x14ac:dyDescent="0.5">
      <c r="A7" s="90" t="s">
        <v>470</v>
      </c>
      <c r="B7" s="359">
        <v>2.2000000000000002</v>
      </c>
      <c r="C7" s="360"/>
      <c r="D7" s="361"/>
      <c r="E7" s="359">
        <v>2.2999999999999998</v>
      </c>
      <c r="F7" s="361"/>
    </row>
    <row r="8" spans="1:6" ht="16.2" x14ac:dyDescent="0.45">
      <c r="A8" s="92" t="s">
        <v>471</v>
      </c>
      <c r="B8" s="93" t="s">
        <v>306</v>
      </c>
      <c r="C8" s="95">
        <v>0.6</v>
      </c>
      <c r="D8" s="95">
        <v>0.6</v>
      </c>
      <c r="E8" s="95">
        <v>0.6</v>
      </c>
      <c r="F8" s="95">
        <v>0.55000000000000004</v>
      </c>
    </row>
    <row r="9" spans="1:6" x14ac:dyDescent="0.45">
      <c r="A9" s="362" t="s">
        <v>472</v>
      </c>
      <c r="B9" s="362"/>
      <c r="C9" s="362"/>
      <c r="D9" s="362"/>
      <c r="E9" s="362"/>
      <c r="F9" s="362"/>
    </row>
  </sheetData>
  <mergeCells count="4">
    <mergeCell ref="A4:D4"/>
    <mergeCell ref="B7:D7"/>
    <mergeCell ref="E7:F7"/>
    <mergeCell ref="A9:F9"/>
  </mergeCells>
  <phoneticPr fontId="1"/>
  <hyperlinks>
    <hyperlink ref="F1" location="目次!A1" display="目次に戻る" xr:uid="{00000000-0004-0000-23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11"/>
  <sheetViews>
    <sheetView workbookViewId="0">
      <selection activeCell="F1" sqref="F1"/>
    </sheetView>
  </sheetViews>
  <sheetFormatPr defaultColWidth="9" defaultRowHeight="15" x14ac:dyDescent="0.45"/>
  <cols>
    <col min="1" max="1" width="28" style="5" customWidth="1"/>
    <col min="2"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755</v>
      </c>
      <c r="B4" s="278"/>
      <c r="C4" s="278"/>
      <c r="D4" s="278"/>
    </row>
    <row r="5" spans="1:6" x14ac:dyDescent="0.45">
      <c r="A5" s="10" t="s">
        <v>115</v>
      </c>
      <c r="B5" s="10">
        <v>2018</v>
      </c>
      <c r="C5" s="41">
        <v>2019</v>
      </c>
      <c r="D5" s="41">
        <v>2020</v>
      </c>
      <c r="E5" s="41">
        <v>2021</v>
      </c>
      <c r="F5" s="41">
        <v>2022</v>
      </c>
    </row>
    <row r="6" spans="1:6" x14ac:dyDescent="0.45">
      <c r="A6" s="13" t="s">
        <v>473</v>
      </c>
      <c r="B6" s="23">
        <v>57</v>
      </c>
      <c r="C6" s="23">
        <v>83</v>
      </c>
      <c r="D6" s="23">
        <v>73</v>
      </c>
      <c r="E6" s="23">
        <v>55</v>
      </c>
      <c r="F6" s="23">
        <v>51</v>
      </c>
    </row>
    <row r="7" spans="1:6" x14ac:dyDescent="0.45">
      <c r="A7" s="13" t="s">
        <v>474</v>
      </c>
      <c r="B7" s="23">
        <v>38</v>
      </c>
      <c r="C7" s="23">
        <v>60</v>
      </c>
      <c r="D7" s="23">
        <v>47</v>
      </c>
      <c r="E7" s="23">
        <v>35</v>
      </c>
      <c r="F7" s="23">
        <v>33</v>
      </c>
    </row>
    <row r="8" spans="1:6" x14ac:dyDescent="0.45">
      <c r="A8" s="13" t="s">
        <v>475</v>
      </c>
      <c r="B8" s="23">
        <v>9</v>
      </c>
      <c r="C8" s="23">
        <v>7</v>
      </c>
      <c r="D8" s="23">
        <v>13</v>
      </c>
      <c r="E8" s="23">
        <v>7</v>
      </c>
      <c r="F8" s="23">
        <v>5</v>
      </c>
    </row>
    <row r="9" spans="1:6" x14ac:dyDescent="0.45">
      <c r="A9" s="13" t="s">
        <v>476</v>
      </c>
      <c r="B9" s="23">
        <v>10</v>
      </c>
      <c r="C9" s="23">
        <v>16</v>
      </c>
      <c r="D9" s="23">
        <v>13</v>
      </c>
      <c r="E9" s="23">
        <v>13</v>
      </c>
      <c r="F9" s="23">
        <v>13</v>
      </c>
    </row>
    <row r="10" spans="1:6" ht="16.2" x14ac:dyDescent="0.45">
      <c r="A10" s="13" t="s">
        <v>477</v>
      </c>
      <c r="B10" s="75">
        <v>82.5</v>
      </c>
      <c r="C10" s="75">
        <v>80.7</v>
      </c>
      <c r="D10" s="75">
        <v>82.2</v>
      </c>
      <c r="E10" s="75">
        <v>76.400000000000006</v>
      </c>
      <c r="F10" s="75">
        <f>SUM(F7,F8)/F6*100</f>
        <v>74.509803921568633</v>
      </c>
    </row>
    <row r="11" spans="1:6" x14ac:dyDescent="0.45">
      <c r="A11" s="356" t="s">
        <v>478</v>
      </c>
      <c r="B11" s="356"/>
    </row>
  </sheetData>
  <mergeCells count="2">
    <mergeCell ref="A4:D4"/>
    <mergeCell ref="A11:B11"/>
  </mergeCells>
  <phoneticPr fontId="1"/>
  <hyperlinks>
    <hyperlink ref="F1" location="目次!A1" display="目次に戻る" xr:uid="{00000000-0004-0000-24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7"/>
  <sheetViews>
    <sheetView workbookViewId="0">
      <selection activeCell="F1" sqref="F1"/>
    </sheetView>
  </sheetViews>
  <sheetFormatPr defaultColWidth="9" defaultRowHeight="15" x14ac:dyDescent="0.45"/>
  <cols>
    <col min="1" max="1" width="26.5" style="5" customWidth="1"/>
    <col min="2" max="6" width="12.0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ht="15" customHeight="1" x14ac:dyDescent="0.45">
      <c r="A4" s="278" t="s">
        <v>756</v>
      </c>
      <c r="B4" s="278"/>
      <c r="C4" s="278"/>
      <c r="D4" s="278"/>
      <c r="E4" s="278"/>
      <c r="F4" s="278"/>
    </row>
    <row r="5" spans="1:6" x14ac:dyDescent="0.45">
      <c r="A5" s="10" t="s">
        <v>115</v>
      </c>
      <c r="B5" s="10">
        <v>2018</v>
      </c>
      <c r="C5" s="41">
        <v>2019</v>
      </c>
      <c r="D5" s="41">
        <v>2020</v>
      </c>
      <c r="E5" s="41">
        <v>2021</v>
      </c>
      <c r="F5" s="41">
        <v>2022</v>
      </c>
    </row>
    <row r="6" spans="1:6" x14ac:dyDescent="0.45">
      <c r="A6" s="13" t="s">
        <v>479</v>
      </c>
      <c r="B6" s="75">
        <v>70.900000000000006</v>
      </c>
      <c r="C6" s="75">
        <v>76.900000000000006</v>
      </c>
      <c r="D6" s="75">
        <v>71.099999999999994</v>
      </c>
      <c r="E6" s="75">
        <v>76.5</v>
      </c>
      <c r="F6" s="75">
        <v>81.599999999999994</v>
      </c>
    </row>
    <row r="7" spans="1:6" x14ac:dyDescent="0.45">
      <c r="A7" s="13" t="s">
        <v>480</v>
      </c>
      <c r="B7" s="75">
        <v>10.5</v>
      </c>
      <c r="C7" s="75">
        <v>10.7</v>
      </c>
      <c r="D7" s="75">
        <v>8.1</v>
      </c>
      <c r="E7" s="75">
        <v>9</v>
      </c>
      <c r="F7" s="75">
        <v>10.3</v>
      </c>
    </row>
  </sheetData>
  <mergeCells count="1">
    <mergeCell ref="A4:F4"/>
  </mergeCells>
  <phoneticPr fontId="1"/>
  <hyperlinks>
    <hyperlink ref="F1" location="目次!A1" display="目次に戻る" xr:uid="{00000000-0004-0000-25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9"/>
  <sheetViews>
    <sheetView workbookViewId="0">
      <selection activeCell="F1" sqref="F1"/>
    </sheetView>
  </sheetViews>
  <sheetFormatPr defaultColWidth="9" defaultRowHeight="15" x14ac:dyDescent="0.45"/>
  <cols>
    <col min="1" max="1" width="34.09765625" style="5" customWidth="1"/>
    <col min="2" max="6" width="14.59765625" style="5" customWidth="1"/>
    <col min="7" max="16384" width="9" style="5"/>
  </cols>
  <sheetData>
    <row r="1" spans="1:6" ht="18" x14ac:dyDescent="0.45">
      <c r="D1" s="6"/>
      <c r="F1" s="116" t="s">
        <v>10</v>
      </c>
    </row>
    <row r="2" spans="1:6" ht="18.600000000000001" x14ac:dyDescent="0.45">
      <c r="A2" s="7" t="s">
        <v>391</v>
      </c>
    </row>
    <row r="3" spans="1:6" ht="18.600000000000001" x14ac:dyDescent="0.45">
      <c r="A3" s="7"/>
    </row>
    <row r="4" spans="1:6" x14ac:dyDescent="0.45">
      <c r="A4" s="278" t="s">
        <v>757</v>
      </c>
      <c r="B4" s="278"/>
      <c r="C4" s="278"/>
      <c r="D4" s="278"/>
    </row>
    <row r="5" spans="1:6" x14ac:dyDescent="0.45">
      <c r="A5" s="10" t="s">
        <v>115</v>
      </c>
      <c r="B5" s="10">
        <v>2018</v>
      </c>
      <c r="C5" s="41">
        <v>2019</v>
      </c>
      <c r="D5" s="41">
        <v>2020</v>
      </c>
      <c r="E5" s="41">
        <v>2021</v>
      </c>
      <c r="F5" s="41">
        <v>2022</v>
      </c>
    </row>
    <row r="6" spans="1:6" s="46" customFormat="1" ht="16.2" x14ac:dyDescent="0.45">
      <c r="A6" s="55" t="s">
        <v>877</v>
      </c>
      <c r="B6" s="219" t="s">
        <v>614</v>
      </c>
      <c r="C6" s="219" t="s">
        <v>615</v>
      </c>
      <c r="D6" s="219" t="s">
        <v>616</v>
      </c>
      <c r="E6" s="219" t="s">
        <v>617</v>
      </c>
      <c r="F6" s="219" t="s">
        <v>946</v>
      </c>
    </row>
    <row r="7" spans="1:6" s="46" customFormat="1" x14ac:dyDescent="0.45">
      <c r="A7" s="55" t="s">
        <v>618</v>
      </c>
      <c r="B7" s="219" t="s">
        <v>619</v>
      </c>
      <c r="C7" s="219" t="s">
        <v>620</v>
      </c>
      <c r="D7" s="219" t="s">
        <v>621</v>
      </c>
      <c r="E7" s="219" t="s">
        <v>622</v>
      </c>
      <c r="F7" s="219" t="s">
        <v>876</v>
      </c>
    </row>
    <row r="8" spans="1:6" s="46" customFormat="1" x14ac:dyDescent="0.45">
      <c r="A8" s="363" t="s">
        <v>878</v>
      </c>
      <c r="B8" s="363"/>
      <c r="C8" s="363"/>
      <c r="D8" s="363"/>
      <c r="E8" s="363"/>
    </row>
    <row r="9" spans="1:6" s="46" customFormat="1" x14ac:dyDescent="0.45">
      <c r="A9" s="46" t="s">
        <v>875</v>
      </c>
    </row>
  </sheetData>
  <mergeCells count="2">
    <mergeCell ref="A4:D4"/>
    <mergeCell ref="A8:E8"/>
  </mergeCells>
  <phoneticPr fontId="1"/>
  <hyperlinks>
    <hyperlink ref="F1" location="目次!A1" display="目次に戻る" xr:uid="{00000000-0004-0000-26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2"/>
  <sheetViews>
    <sheetView workbookViewId="0">
      <selection activeCell="G1" sqref="G1"/>
    </sheetView>
  </sheetViews>
  <sheetFormatPr defaultColWidth="9" defaultRowHeight="15" x14ac:dyDescent="0.45"/>
  <cols>
    <col min="1" max="1" width="21.3984375" style="5" customWidth="1"/>
    <col min="2" max="3" width="11.8984375" style="5" customWidth="1"/>
    <col min="4" max="7" width="13" style="5" customWidth="1"/>
    <col min="8" max="8" width="42.5" style="5" bestFit="1" customWidth="1"/>
    <col min="9" max="16384" width="9" style="5"/>
  </cols>
  <sheetData>
    <row r="1" spans="1:7" ht="18" x14ac:dyDescent="0.45">
      <c r="G1" s="116" t="s">
        <v>10</v>
      </c>
    </row>
    <row r="2" spans="1:7" ht="18.600000000000001" x14ac:dyDescent="0.45">
      <c r="A2" s="7" t="s">
        <v>391</v>
      </c>
    </row>
    <row r="3" spans="1:7" ht="18.600000000000001" x14ac:dyDescent="0.45">
      <c r="A3" s="7"/>
    </row>
    <row r="4" spans="1:7" x14ac:dyDescent="0.45">
      <c r="A4" s="278" t="s">
        <v>758</v>
      </c>
      <c r="B4" s="278"/>
      <c r="C4" s="278"/>
    </row>
    <row r="5" spans="1:7" ht="16.2" x14ac:dyDescent="0.45">
      <c r="A5" s="10" t="s">
        <v>115</v>
      </c>
      <c r="B5" s="10">
        <v>2018</v>
      </c>
      <c r="C5" s="41">
        <v>2019</v>
      </c>
      <c r="D5" s="41">
        <v>2020</v>
      </c>
      <c r="E5" s="41">
        <v>2021</v>
      </c>
      <c r="F5" s="41">
        <v>2022</v>
      </c>
      <c r="G5" s="41" t="s">
        <v>623</v>
      </c>
    </row>
    <row r="6" spans="1:7" ht="16.2" x14ac:dyDescent="0.45">
      <c r="A6" s="13" t="s">
        <v>624</v>
      </c>
      <c r="B6" s="220">
        <v>1.06</v>
      </c>
      <c r="C6" s="220">
        <v>1.39</v>
      </c>
      <c r="D6" s="220">
        <v>0.2</v>
      </c>
      <c r="E6" s="220">
        <v>0.40228729538498825</v>
      </c>
      <c r="F6" s="220">
        <v>0.6</v>
      </c>
      <c r="G6" s="223">
        <v>2.06</v>
      </c>
    </row>
    <row r="7" spans="1:7" ht="16.2" x14ac:dyDescent="0.45">
      <c r="A7" s="13" t="s">
        <v>625</v>
      </c>
      <c r="B7" s="221">
        <v>1.09E-2</v>
      </c>
      <c r="C7" s="221">
        <v>1.37E-2</v>
      </c>
      <c r="D7" s="221">
        <v>2E-3</v>
      </c>
      <c r="E7" s="221">
        <v>6.0343094307748239E-4</v>
      </c>
      <c r="F7" s="221">
        <v>1.8E-3</v>
      </c>
      <c r="G7" s="223">
        <v>0.09</v>
      </c>
    </row>
    <row r="8" spans="1:7" x14ac:dyDescent="0.45">
      <c r="A8" s="13" t="s">
        <v>879</v>
      </c>
      <c r="B8" s="222">
        <v>1.0999999999999999E-2</v>
      </c>
      <c r="C8" s="222">
        <v>8.9999999999999993E-3</v>
      </c>
      <c r="D8" s="222">
        <v>4.0000000000000001E-3</v>
      </c>
      <c r="E8" s="222">
        <v>5.0000000000000001E-3</v>
      </c>
      <c r="F8" s="222">
        <v>8.9999999999999993E-3</v>
      </c>
      <c r="G8" s="223" t="s">
        <v>306</v>
      </c>
    </row>
    <row r="9" spans="1:7" x14ac:dyDescent="0.45">
      <c r="A9" s="363" t="s">
        <v>880</v>
      </c>
      <c r="B9" s="363"/>
      <c r="C9" s="363"/>
      <c r="D9" s="363"/>
      <c r="E9" s="363"/>
      <c r="F9" s="363"/>
      <c r="G9" s="363"/>
    </row>
    <row r="10" spans="1:7" x14ac:dyDescent="0.45">
      <c r="A10" s="351"/>
      <c r="B10" s="351"/>
      <c r="C10" s="351"/>
      <c r="D10" s="351"/>
      <c r="E10" s="351"/>
      <c r="F10" s="351"/>
      <c r="G10" s="351"/>
    </row>
    <row r="11" spans="1:7" x14ac:dyDescent="0.45">
      <c r="A11" s="5" t="s">
        <v>910</v>
      </c>
    </row>
    <row r="12" spans="1:7" x14ac:dyDescent="0.45">
      <c r="A12" s="5" t="s">
        <v>911</v>
      </c>
    </row>
  </sheetData>
  <mergeCells count="2">
    <mergeCell ref="A4:C4"/>
    <mergeCell ref="A9:G10"/>
  </mergeCells>
  <phoneticPr fontId="1"/>
  <hyperlinks>
    <hyperlink ref="G1" location="目次!A1" display="目次に戻る" xr:uid="{00000000-0004-0000-2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F18"/>
  <sheetViews>
    <sheetView workbookViewId="0">
      <selection activeCell="F1" sqref="F1"/>
    </sheetView>
  </sheetViews>
  <sheetFormatPr defaultColWidth="9" defaultRowHeight="15" x14ac:dyDescent="0.45"/>
  <cols>
    <col min="1" max="1" width="18" style="5" customWidth="1"/>
    <col min="2" max="6" width="18.09765625" style="5" customWidth="1"/>
    <col min="7" max="16384" width="9" style="5"/>
  </cols>
  <sheetData>
    <row r="1" spans="1:6" ht="18" x14ac:dyDescent="0.45">
      <c r="D1" s="6"/>
      <c r="F1" s="116" t="s">
        <v>10</v>
      </c>
    </row>
    <row r="2" spans="1:6" ht="18.600000000000001" x14ac:dyDescent="0.45">
      <c r="A2" s="7" t="s">
        <v>5</v>
      </c>
    </row>
    <row r="3" spans="1:6" ht="18.600000000000001" x14ac:dyDescent="0.45">
      <c r="A3" s="7"/>
    </row>
    <row r="4" spans="1:6" x14ac:dyDescent="0.45">
      <c r="A4" s="278" t="s">
        <v>6</v>
      </c>
      <c r="B4" s="282"/>
      <c r="C4" s="282"/>
      <c r="D4" s="282"/>
      <c r="E4" s="282"/>
    </row>
    <row r="5" spans="1:6" x14ac:dyDescent="0.45">
      <c r="A5" s="10" t="s">
        <v>418</v>
      </c>
      <c r="B5" s="10">
        <v>2019</v>
      </c>
      <c r="C5" s="10">
        <v>2020</v>
      </c>
      <c r="D5" s="10">
        <v>2021</v>
      </c>
      <c r="E5" s="10">
        <v>2022</v>
      </c>
      <c r="F5" s="10">
        <v>2023</v>
      </c>
    </row>
    <row r="6" spans="1:6" x14ac:dyDescent="0.45">
      <c r="A6" s="13" t="s">
        <v>635</v>
      </c>
      <c r="B6" s="35" t="s">
        <v>882</v>
      </c>
      <c r="C6" s="35" t="s">
        <v>881</v>
      </c>
      <c r="D6" s="35" t="s">
        <v>881</v>
      </c>
      <c r="E6" s="35" t="s">
        <v>881</v>
      </c>
      <c r="F6" s="35" t="s">
        <v>881</v>
      </c>
    </row>
    <row r="7" spans="1:6" x14ac:dyDescent="0.45">
      <c r="A7" s="13" t="s">
        <v>636</v>
      </c>
      <c r="B7" s="23" t="s">
        <v>637</v>
      </c>
      <c r="C7" s="23" t="s">
        <v>637</v>
      </c>
      <c r="D7" s="23" t="s">
        <v>637</v>
      </c>
      <c r="E7" s="23" t="s">
        <v>638</v>
      </c>
      <c r="F7" s="23" t="s">
        <v>883</v>
      </c>
    </row>
    <row r="8" spans="1:6" x14ac:dyDescent="0.45">
      <c r="A8" s="13" t="s">
        <v>639</v>
      </c>
      <c r="B8" s="23" t="s">
        <v>640</v>
      </c>
      <c r="C8" s="23" t="s">
        <v>640</v>
      </c>
      <c r="D8" s="23" t="s">
        <v>641</v>
      </c>
      <c r="E8" s="23" t="s">
        <v>642</v>
      </c>
      <c r="F8" s="23" t="s">
        <v>884</v>
      </c>
    </row>
    <row r="9" spans="1:6" x14ac:dyDescent="0.45">
      <c r="A9" s="13" t="s">
        <v>643</v>
      </c>
      <c r="B9" s="23" t="s">
        <v>645</v>
      </c>
      <c r="C9" s="23" t="s">
        <v>645</v>
      </c>
      <c r="D9" s="23" t="s">
        <v>640</v>
      </c>
      <c r="E9" s="23" t="s">
        <v>646</v>
      </c>
      <c r="F9" s="23" t="s">
        <v>641</v>
      </c>
    </row>
    <row r="10" spans="1:6" x14ac:dyDescent="0.45">
      <c r="A10" s="13" t="s">
        <v>647</v>
      </c>
      <c r="B10" s="23" t="s">
        <v>648</v>
      </c>
      <c r="C10" s="23" t="s">
        <v>648</v>
      </c>
      <c r="D10" s="23" t="s">
        <v>644</v>
      </c>
      <c r="E10" s="23" t="s">
        <v>649</v>
      </c>
      <c r="F10" s="23" t="s">
        <v>649</v>
      </c>
    </row>
    <row r="11" spans="1:6" x14ac:dyDescent="0.45">
      <c r="A11" s="13" t="s">
        <v>650</v>
      </c>
      <c r="B11" s="23" t="s">
        <v>651</v>
      </c>
      <c r="C11" s="23" t="s">
        <v>651</v>
      </c>
      <c r="D11" s="23" t="s">
        <v>651</v>
      </c>
      <c r="E11" s="23" t="s">
        <v>652</v>
      </c>
      <c r="F11" s="23" t="s">
        <v>652</v>
      </c>
    </row>
    <row r="12" spans="1:6" x14ac:dyDescent="0.45">
      <c r="A12" s="13" t="s">
        <v>653</v>
      </c>
      <c r="B12" s="23" t="s">
        <v>654</v>
      </c>
      <c r="C12" s="23" t="s">
        <v>654</v>
      </c>
      <c r="D12" s="23" t="s">
        <v>654</v>
      </c>
      <c r="E12" s="23" t="s">
        <v>655</v>
      </c>
      <c r="F12" s="23" t="s">
        <v>655</v>
      </c>
    </row>
    <row r="13" spans="1:6" x14ac:dyDescent="0.45">
      <c r="A13" s="13" t="s">
        <v>656</v>
      </c>
      <c r="B13" s="23" t="s">
        <v>657</v>
      </c>
      <c r="C13" s="23" t="s">
        <v>640</v>
      </c>
      <c r="D13" s="23" t="s">
        <v>640</v>
      </c>
      <c r="E13" s="23" t="s">
        <v>658</v>
      </c>
      <c r="F13" s="23" t="s">
        <v>658</v>
      </c>
    </row>
    <row r="14" spans="1:6" x14ac:dyDescent="0.45">
      <c r="A14" s="13" t="s">
        <v>659</v>
      </c>
      <c r="B14" s="23" t="s">
        <v>640</v>
      </c>
      <c r="C14" s="23" t="s">
        <v>645</v>
      </c>
      <c r="D14" s="23" t="s">
        <v>645</v>
      </c>
      <c r="E14" s="23" t="s">
        <v>660</v>
      </c>
      <c r="F14" s="23" t="s">
        <v>660</v>
      </c>
    </row>
    <row r="15" spans="1:6" x14ac:dyDescent="0.45">
      <c r="A15" s="13" t="s">
        <v>643</v>
      </c>
      <c r="B15" s="23" t="s">
        <v>644</v>
      </c>
      <c r="C15" s="23" t="s">
        <v>644</v>
      </c>
      <c r="D15" s="23" t="s">
        <v>644</v>
      </c>
      <c r="E15" s="23" t="s">
        <v>661</v>
      </c>
      <c r="F15" s="23" t="s">
        <v>661</v>
      </c>
    </row>
    <row r="16" spans="1:6" x14ac:dyDescent="0.45">
      <c r="A16" s="13" t="s">
        <v>662</v>
      </c>
      <c r="B16" s="23" t="s">
        <v>648</v>
      </c>
      <c r="C16" s="23" t="s">
        <v>648</v>
      </c>
      <c r="D16" s="23" t="s">
        <v>648</v>
      </c>
      <c r="E16" s="23" t="s">
        <v>663</v>
      </c>
      <c r="F16" s="23" t="s">
        <v>663</v>
      </c>
    </row>
    <row r="17" spans="1:6" x14ac:dyDescent="0.45">
      <c r="A17" s="13" t="s">
        <v>664</v>
      </c>
      <c r="B17" s="23" t="s">
        <v>665</v>
      </c>
      <c r="C17" s="23" t="s">
        <v>665</v>
      </c>
      <c r="D17" s="23" t="s">
        <v>665</v>
      </c>
      <c r="E17" s="23" t="s">
        <v>666</v>
      </c>
      <c r="F17" s="23" t="s">
        <v>666</v>
      </c>
    </row>
    <row r="18" spans="1:6" x14ac:dyDescent="0.45">
      <c r="A18" s="277" t="s">
        <v>923</v>
      </c>
      <c r="B18" s="314"/>
      <c r="C18" s="314"/>
      <c r="D18" s="314"/>
      <c r="E18" s="314"/>
    </row>
  </sheetData>
  <mergeCells count="2">
    <mergeCell ref="A4:E4"/>
    <mergeCell ref="A18:E18"/>
  </mergeCells>
  <phoneticPr fontId="1"/>
  <hyperlinks>
    <hyperlink ref="F1" location="目次!A1" display="目次に戻る" xr:uid="{00000000-0004-0000-2B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16"/>
  <sheetViews>
    <sheetView workbookViewId="0">
      <selection activeCell="F1" sqref="F1"/>
    </sheetView>
  </sheetViews>
  <sheetFormatPr defaultColWidth="9" defaultRowHeight="15" x14ac:dyDescent="0.45"/>
  <cols>
    <col min="1" max="1" width="26.09765625" style="5" customWidth="1"/>
    <col min="2" max="6" width="18.09765625" style="5" customWidth="1"/>
    <col min="7" max="16384" width="9" style="5"/>
  </cols>
  <sheetData>
    <row r="1" spans="1:6" ht="18" x14ac:dyDescent="0.45">
      <c r="A1" s="46"/>
      <c r="D1" s="6"/>
      <c r="F1" s="116" t="s">
        <v>10</v>
      </c>
    </row>
    <row r="2" spans="1:6" ht="18.600000000000001" x14ac:dyDescent="0.45">
      <c r="A2" s="7" t="s">
        <v>5</v>
      </c>
    </row>
    <row r="3" spans="1:6" ht="18.600000000000001" x14ac:dyDescent="0.45">
      <c r="A3" s="7"/>
    </row>
    <row r="4" spans="1:6" x14ac:dyDescent="0.45">
      <c r="A4" s="97" t="s">
        <v>7</v>
      </c>
      <c r="B4" s="97"/>
      <c r="C4" s="110"/>
      <c r="D4" s="110"/>
      <c r="E4" s="110"/>
    </row>
    <row r="5" spans="1:6" x14ac:dyDescent="0.45">
      <c r="A5" s="10" t="s">
        <v>418</v>
      </c>
      <c r="B5" s="10">
        <v>2018</v>
      </c>
      <c r="C5" s="10">
        <v>2019</v>
      </c>
      <c r="D5" s="10">
        <v>2020</v>
      </c>
      <c r="E5" s="10">
        <v>2021</v>
      </c>
      <c r="F5" s="10">
        <v>2022</v>
      </c>
    </row>
    <row r="6" spans="1:6" x14ac:dyDescent="0.45">
      <c r="A6" s="13" t="s">
        <v>667</v>
      </c>
      <c r="B6" s="35" t="s">
        <v>668</v>
      </c>
      <c r="C6" s="35" t="s">
        <v>668</v>
      </c>
      <c r="D6" s="35" t="s">
        <v>669</v>
      </c>
      <c r="E6" s="35" t="s">
        <v>670</v>
      </c>
      <c r="F6" s="35" t="s">
        <v>886</v>
      </c>
    </row>
    <row r="7" spans="1:6" x14ac:dyDescent="0.45">
      <c r="A7" s="13" t="s">
        <v>671</v>
      </c>
      <c r="B7" s="111">
        <v>1</v>
      </c>
      <c r="C7" s="111">
        <v>0.97</v>
      </c>
      <c r="D7" s="111">
        <v>1</v>
      </c>
      <c r="E7" s="111">
        <v>0.98</v>
      </c>
      <c r="F7" s="111" t="s">
        <v>887</v>
      </c>
    </row>
    <row r="8" spans="1:6" x14ac:dyDescent="0.45">
      <c r="A8" s="13" t="s">
        <v>672</v>
      </c>
      <c r="B8" s="35" t="s">
        <v>668</v>
      </c>
      <c r="C8" s="35" t="s">
        <v>668</v>
      </c>
      <c r="D8" s="35" t="s">
        <v>669</v>
      </c>
      <c r="E8" s="35" t="s">
        <v>673</v>
      </c>
      <c r="F8" s="35" t="s">
        <v>886</v>
      </c>
    </row>
    <row r="9" spans="1:6" x14ac:dyDescent="0.45">
      <c r="A9" s="13" t="s">
        <v>674</v>
      </c>
      <c r="B9" s="111">
        <v>1</v>
      </c>
      <c r="C9" s="111">
        <v>1</v>
      </c>
      <c r="D9" s="111">
        <v>1</v>
      </c>
      <c r="E9" s="111">
        <v>1</v>
      </c>
      <c r="F9" s="111" t="s">
        <v>888</v>
      </c>
    </row>
    <row r="10" spans="1:6" x14ac:dyDescent="0.45">
      <c r="A10" s="13" t="s">
        <v>675</v>
      </c>
      <c r="B10" s="112">
        <v>1</v>
      </c>
      <c r="C10" s="111">
        <v>1</v>
      </c>
      <c r="D10" s="111">
        <v>1</v>
      </c>
      <c r="E10" s="111">
        <v>1</v>
      </c>
      <c r="F10" s="111">
        <v>1</v>
      </c>
    </row>
    <row r="11" spans="1:6" x14ac:dyDescent="0.45">
      <c r="A11" s="13" t="s">
        <v>676</v>
      </c>
      <c r="B11" s="23" t="s">
        <v>677</v>
      </c>
      <c r="C11" s="23" t="s">
        <v>677</v>
      </c>
      <c r="D11" s="23" t="s">
        <v>677</v>
      </c>
      <c r="E11" s="23" t="s">
        <v>678</v>
      </c>
      <c r="F11" s="23" t="s">
        <v>678</v>
      </c>
    </row>
    <row r="12" spans="1:6" x14ac:dyDescent="0.45">
      <c r="A12" s="13" t="s">
        <v>679</v>
      </c>
      <c r="B12" s="23" t="s">
        <v>680</v>
      </c>
      <c r="C12" s="23" t="s">
        <v>680</v>
      </c>
      <c r="D12" s="23" t="s">
        <v>680</v>
      </c>
      <c r="E12" s="23" t="s">
        <v>681</v>
      </c>
      <c r="F12" s="23" t="s">
        <v>681</v>
      </c>
    </row>
    <row r="13" spans="1:6" x14ac:dyDescent="0.45">
      <c r="A13" s="13" t="s">
        <v>682</v>
      </c>
      <c r="B13" s="23" t="s">
        <v>677</v>
      </c>
      <c r="C13" s="23" t="s">
        <v>677</v>
      </c>
      <c r="D13" s="23" t="s">
        <v>677</v>
      </c>
      <c r="E13" s="23" t="s">
        <v>684</v>
      </c>
      <c r="F13" s="23" t="s">
        <v>684</v>
      </c>
    </row>
    <row r="14" spans="1:6" x14ac:dyDescent="0.45">
      <c r="A14" s="13" t="s">
        <v>683</v>
      </c>
      <c r="B14" s="38" t="s">
        <v>362</v>
      </c>
      <c r="C14" s="23" t="s">
        <v>677</v>
      </c>
      <c r="D14" s="23" t="s">
        <v>677</v>
      </c>
      <c r="E14" s="23" t="s">
        <v>678</v>
      </c>
      <c r="F14" s="23" t="s">
        <v>678</v>
      </c>
    </row>
    <row r="15" spans="1:6" x14ac:dyDescent="0.45">
      <c r="A15" s="5" t="s">
        <v>924</v>
      </c>
      <c r="B15" s="32"/>
      <c r="C15" s="32"/>
      <c r="D15" s="32"/>
      <c r="E15" s="32"/>
    </row>
    <row r="16" spans="1:6" x14ac:dyDescent="0.45">
      <c r="A16" s="5" t="s">
        <v>925</v>
      </c>
    </row>
  </sheetData>
  <phoneticPr fontId="1"/>
  <hyperlinks>
    <hyperlink ref="F1" location="目次!A1" display="目次に戻る" xr:uid="{00000000-0004-0000-2C00-000000000000}"/>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9"/>
  <sheetViews>
    <sheetView workbookViewId="0">
      <selection activeCell="F1" sqref="F1"/>
    </sheetView>
  </sheetViews>
  <sheetFormatPr defaultColWidth="9" defaultRowHeight="15" x14ac:dyDescent="0.45"/>
  <cols>
    <col min="1" max="1" width="26.09765625" style="5" customWidth="1"/>
    <col min="2" max="6" width="18.09765625" style="5" customWidth="1"/>
    <col min="7" max="16384" width="9" style="5"/>
  </cols>
  <sheetData>
    <row r="1" spans="1:6" ht="18" x14ac:dyDescent="0.45">
      <c r="D1" s="6"/>
      <c r="F1" s="116" t="s">
        <v>10</v>
      </c>
    </row>
    <row r="2" spans="1:6" ht="18.600000000000001" x14ac:dyDescent="0.45">
      <c r="A2" s="7" t="s">
        <v>5</v>
      </c>
    </row>
    <row r="3" spans="1:6" ht="18.600000000000001" x14ac:dyDescent="0.45">
      <c r="A3" s="7"/>
    </row>
    <row r="4" spans="1:6" x14ac:dyDescent="0.45">
      <c r="A4" s="278" t="s">
        <v>8</v>
      </c>
      <c r="B4" s="282"/>
      <c r="C4" s="33"/>
      <c r="D4" s="33"/>
      <c r="E4" s="33"/>
    </row>
    <row r="5" spans="1:6" x14ac:dyDescent="0.45">
      <c r="A5" s="10" t="s">
        <v>418</v>
      </c>
      <c r="B5" s="10">
        <v>2018</v>
      </c>
      <c r="C5" s="10">
        <v>2019</v>
      </c>
      <c r="D5" s="10">
        <v>2020</v>
      </c>
      <c r="E5" s="10">
        <v>2021</v>
      </c>
      <c r="F5" s="10">
        <v>2022</v>
      </c>
    </row>
    <row r="6" spans="1:6" x14ac:dyDescent="0.45">
      <c r="A6" s="13" t="s">
        <v>685</v>
      </c>
      <c r="B6" s="35" t="s">
        <v>668</v>
      </c>
      <c r="C6" s="35" t="s">
        <v>668</v>
      </c>
      <c r="D6" s="35" t="s">
        <v>669</v>
      </c>
      <c r="E6" s="35" t="s">
        <v>670</v>
      </c>
      <c r="F6" s="224" t="s">
        <v>885</v>
      </c>
    </row>
    <row r="7" spans="1:6" x14ac:dyDescent="0.45">
      <c r="A7" s="13" t="s">
        <v>686</v>
      </c>
      <c r="B7" s="35" t="s">
        <v>668</v>
      </c>
      <c r="C7" s="35" t="s">
        <v>668</v>
      </c>
      <c r="D7" s="35" t="s">
        <v>669</v>
      </c>
      <c r="E7" s="35" t="s">
        <v>670</v>
      </c>
      <c r="F7" s="224" t="s">
        <v>885</v>
      </c>
    </row>
    <row r="8" spans="1:6" x14ac:dyDescent="0.45">
      <c r="A8" s="13" t="s">
        <v>687</v>
      </c>
      <c r="B8" s="35" t="s">
        <v>688</v>
      </c>
      <c r="C8" s="35" t="s">
        <v>688</v>
      </c>
      <c r="D8" s="35" t="s">
        <v>688</v>
      </c>
      <c r="E8" s="35" t="s">
        <v>689</v>
      </c>
      <c r="F8" s="224" t="s">
        <v>889</v>
      </c>
    </row>
    <row r="9" spans="1:6" x14ac:dyDescent="0.45">
      <c r="A9" s="277"/>
      <c r="B9" s="314"/>
      <c r="C9" s="31"/>
      <c r="D9" s="31"/>
      <c r="E9" s="31"/>
    </row>
  </sheetData>
  <mergeCells count="2">
    <mergeCell ref="A4:B4"/>
    <mergeCell ref="A9:B9"/>
  </mergeCells>
  <phoneticPr fontId="1"/>
  <hyperlinks>
    <hyperlink ref="F1" location="目次!A1" display="目次に戻る" xr:uid="{00000000-0004-0000-2D00-000000000000}"/>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12"/>
  <sheetViews>
    <sheetView workbookViewId="0">
      <selection activeCell="F1" sqref="F1"/>
    </sheetView>
  </sheetViews>
  <sheetFormatPr defaultColWidth="9" defaultRowHeight="15" x14ac:dyDescent="0.45"/>
  <cols>
    <col min="1" max="1" width="10.59765625" style="5" bestFit="1" customWidth="1"/>
    <col min="2" max="5" width="27.59765625" style="32" customWidth="1"/>
    <col min="6" max="6" width="27.59765625" style="5" customWidth="1"/>
    <col min="7" max="16384" width="9" style="5"/>
  </cols>
  <sheetData>
    <row r="1" spans="1:6" ht="18" x14ac:dyDescent="0.45">
      <c r="D1" s="113"/>
      <c r="F1" s="118" t="s">
        <v>10</v>
      </c>
    </row>
    <row r="2" spans="1:6" ht="18.600000000000001" x14ac:dyDescent="0.45">
      <c r="A2" s="7" t="s">
        <v>5</v>
      </c>
    </row>
    <row r="3" spans="1:6" ht="18.600000000000001" x14ac:dyDescent="0.45">
      <c r="A3" s="7"/>
    </row>
    <row r="4" spans="1:6" ht="18" x14ac:dyDescent="0.45">
      <c r="A4" s="278" t="s">
        <v>9</v>
      </c>
      <c r="B4" s="306"/>
      <c r="C4" s="306"/>
      <c r="D4" s="306"/>
      <c r="E4" s="33"/>
    </row>
    <row r="5" spans="1:6" s="46" customFormat="1" ht="16.2" x14ac:dyDescent="0.45">
      <c r="A5" s="126" t="s">
        <v>418</v>
      </c>
      <c r="B5" s="126" t="s">
        <v>892</v>
      </c>
      <c r="C5" s="126" t="s">
        <v>893</v>
      </c>
      <c r="D5" s="126" t="s">
        <v>894</v>
      </c>
      <c r="E5" s="126" t="s">
        <v>895</v>
      </c>
      <c r="F5" s="126" t="s">
        <v>896</v>
      </c>
    </row>
    <row r="6" spans="1:6" s="46" customFormat="1" ht="30" x14ac:dyDescent="0.45">
      <c r="A6" s="225" t="s">
        <v>690</v>
      </c>
      <c r="B6" s="225" t="s">
        <v>692</v>
      </c>
      <c r="C6" s="225" t="s">
        <v>693</v>
      </c>
      <c r="D6" s="225" t="s">
        <v>694</v>
      </c>
      <c r="E6" s="225" t="s">
        <v>695</v>
      </c>
      <c r="F6" s="225" t="s">
        <v>890</v>
      </c>
    </row>
    <row r="7" spans="1:6" s="46" customFormat="1" ht="30" x14ac:dyDescent="0.45">
      <c r="A7" s="225" t="s">
        <v>691</v>
      </c>
      <c r="B7" s="225" t="s">
        <v>696</v>
      </c>
      <c r="C7" s="225" t="s">
        <v>696</v>
      </c>
      <c r="D7" s="225" t="s">
        <v>697</v>
      </c>
      <c r="E7" s="225" t="s">
        <v>698</v>
      </c>
      <c r="F7" s="225" t="s">
        <v>891</v>
      </c>
    </row>
    <row r="8" spans="1:6" s="46" customFormat="1" x14ac:dyDescent="0.45">
      <c r="A8" s="46" t="s">
        <v>897</v>
      </c>
      <c r="B8" s="226"/>
      <c r="C8" s="226"/>
      <c r="D8" s="226"/>
      <c r="E8" s="226"/>
    </row>
    <row r="9" spans="1:6" s="46" customFormat="1" x14ac:dyDescent="0.45">
      <c r="A9" s="46" t="s">
        <v>912</v>
      </c>
      <c r="B9" s="226"/>
      <c r="C9" s="226"/>
      <c r="D9" s="226"/>
      <c r="E9" s="226"/>
    </row>
    <row r="10" spans="1:6" s="46" customFormat="1" x14ac:dyDescent="0.45">
      <c r="A10" s="46" t="s">
        <v>913</v>
      </c>
      <c r="B10" s="226"/>
      <c r="C10" s="226"/>
      <c r="D10" s="226"/>
      <c r="E10" s="226"/>
    </row>
    <row r="11" spans="1:6" s="46" customFormat="1" x14ac:dyDescent="0.45">
      <c r="A11" s="46" t="s">
        <v>914</v>
      </c>
      <c r="B11" s="226"/>
      <c r="C11" s="226"/>
      <c r="D11" s="226"/>
      <c r="E11" s="226"/>
    </row>
    <row r="12" spans="1:6" s="46" customFormat="1" x14ac:dyDescent="0.45">
      <c r="A12" s="46" t="s">
        <v>898</v>
      </c>
      <c r="B12" s="226"/>
      <c r="C12" s="226"/>
      <c r="D12" s="226"/>
      <c r="E12" s="226"/>
    </row>
  </sheetData>
  <mergeCells count="1">
    <mergeCell ref="A4:D4"/>
  </mergeCells>
  <phoneticPr fontId="1"/>
  <hyperlinks>
    <hyperlink ref="F1" location="目次!A1" display="目次に戻る" xr:uid="{00000000-0004-0000-2E00-000000000000}"/>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F8"/>
  <sheetViews>
    <sheetView workbookViewId="0">
      <selection activeCell="F1" sqref="F1"/>
    </sheetView>
  </sheetViews>
  <sheetFormatPr defaultColWidth="9" defaultRowHeight="15" x14ac:dyDescent="0.45"/>
  <cols>
    <col min="1" max="1" width="40.5" style="5" customWidth="1"/>
    <col min="2" max="2" width="17" style="5" customWidth="1"/>
    <col min="3" max="6" width="18.09765625" style="5" customWidth="1"/>
    <col min="7" max="16384" width="9" style="5"/>
  </cols>
  <sheetData>
    <row r="1" spans="1:6" ht="18" x14ac:dyDescent="0.45">
      <c r="F1" s="116" t="s">
        <v>10</v>
      </c>
    </row>
    <row r="2" spans="1:6" ht="18.600000000000001" x14ac:dyDescent="0.45">
      <c r="A2" s="7" t="s">
        <v>5</v>
      </c>
    </row>
    <row r="3" spans="1:6" ht="18.600000000000001" x14ac:dyDescent="0.45">
      <c r="A3" s="7"/>
    </row>
    <row r="4" spans="1:6" x14ac:dyDescent="0.45">
      <c r="A4" s="278" t="s">
        <v>899</v>
      </c>
      <c r="B4" s="278"/>
      <c r="C4" s="282"/>
      <c r="D4" s="282"/>
    </row>
    <row r="5" spans="1:6" x14ac:dyDescent="0.45">
      <c r="A5" s="10" t="s">
        <v>418</v>
      </c>
      <c r="B5" s="10">
        <v>2018</v>
      </c>
      <c r="C5" s="10">
        <v>2019</v>
      </c>
      <c r="D5" s="10">
        <v>2020</v>
      </c>
      <c r="E5" s="10">
        <v>2021</v>
      </c>
      <c r="F5" s="10">
        <v>2022</v>
      </c>
    </row>
    <row r="6" spans="1:6" x14ac:dyDescent="0.45">
      <c r="A6" s="13" t="s">
        <v>713</v>
      </c>
      <c r="B6" s="114">
        <v>0.98399999999999999</v>
      </c>
      <c r="C6" s="114">
        <v>0.98699999999999999</v>
      </c>
      <c r="D6" s="114">
        <v>0.98899999999999999</v>
      </c>
      <c r="E6" s="114">
        <v>0.99099999999999999</v>
      </c>
      <c r="F6" s="114">
        <v>0.99099999999999999</v>
      </c>
    </row>
    <row r="7" spans="1:6" x14ac:dyDescent="0.45">
      <c r="A7" s="87"/>
      <c r="B7" s="115"/>
      <c r="C7" s="53"/>
      <c r="D7" s="53"/>
      <c r="E7" s="53"/>
    </row>
    <row r="8" spans="1:6" x14ac:dyDescent="0.45">
      <c r="A8" s="314"/>
      <c r="B8" s="314"/>
      <c r="C8" s="314"/>
      <c r="D8" s="314"/>
    </row>
  </sheetData>
  <mergeCells count="2">
    <mergeCell ref="A4:D4"/>
    <mergeCell ref="A8:D8"/>
  </mergeCells>
  <phoneticPr fontId="1"/>
  <hyperlinks>
    <hyperlink ref="F1" location="目次!A1" display="目次に戻る" xr:uid="{00000000-0004-0000-3100-000000000000}"/>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workbookViewId="0">
      <selection activeCell="B26" sqref="B26"/>
    </sheetView>
  </sheetViews>
  <sheetFormatPr defaultColWidth="9" defaultRowHeight="15" x14ac:dyDescent="0.45"/>
  <cols>
    <col min="1" max="1" width="30.3984375" style="5" customWidth="1"/>
    <col min="2" max="6" width="12.59765625" style="5" customWidth="1"/>
    <col min="7" max="16384" width="9" style="5"/>
  </cols>
  <sheetData>
    <row r="1" spans="1:6" ht="18" x14ac:dyDescent="0.45">
      <c r="D1" s="6"/>
      <c r="F1" s="116" t="s">
        <v>10</v>
      </c>
    </row>
    <row r="2" spans="1:6" ht="18.600000000000001" x14ac:dyDescent="0.45">
      <c r="A2" s="7" t="s">
        <v>11</v>
      </c>
    </row>
    <row r="3" spans="1:6" ht="18.600000000000001" x14ac:dyDescent="0.45">
      <c r="A3" s="7"/>
    </row>
    <row r="4" spans="1:6" x14ac:dyDescent="0.45">
      <c r="A4" s="33" t="s">
        <v>183</v>
      </c>
      <c r="B4" s="31"/>
    </row>
    <row r="5" spans="1:6" x14ac:dyDescent="0.45">
      <c r="A5" s="41" t="s">
        <v>88</v>
      </c>
      <c r="B5" s="10">
        <v>2018</v>
      </c>
      <c r="C5" s="10">
        <v>2019</v>
      </c>
      <c r="D5" s="10">
        <v>2020</v>
      </c>
      <c r="E5" s="10">
        <v>2021</v>
      </c>
      <c r="F5" s="10">
        <v>2022</v>
      </c>
    </row>
    <row r="6" spans="1:6" x14ac:dyDescent="0.45">
      <c r="A6" s="13" t="s">
        <v>89</v>
      </c>
      <c r="B6" s="23">
        <v>281</v>
      </c>
      <c r="C6" s="23">
        <v>266</v>
      </c>
      <c r="D6" s="23">
        <v>240</v>
      </c>
      <c r="E6" s="23">
        <v>212</v>
      </c>
      <c r="F6" s="23">
        <v>197</v>
      </c>
    </row>
    <row r="7" spans="1:6" x14ac:dyDescent="0.45">
      <c r="A7" s="13" t="s">
        <v>90</v>
      </c>
      <c r="B7" s="23">
        <v>52</v>
      </c>
      <c r="C7" s="23">
        <v>33</v>
      </c>
      <c r="D7" s="23">
        <v>26</v>
      </c>
      <c r="E7" s="23">
        <v>19</v>
      </c>
      <c r="F7" s="23">
        <v>17</v>
      </c>
    </row>
    <row r="8" spans="1:6" x14ac:dyDescent="0.45">
      <c r="A8" s="13" t="s">
        <v>91</v>
      </c>
      <c r="B8" s="23">
        <v>5795</v>
      </c>
      <c r="C8" s="23">
        <v>5894</v>
      </c>
      <c r="D8" s="23">
        <v>5288</v>
      </c>
      <c r="E8" s="23">
        <v>5046</v>
      </c>
      <c r="F8" s="23">
        <v>5246</v>
      </c>
    </row>
    <row r="9" spans="1:6" x14ac:dyDescent="0.45">
      <c r="A9" s="15" t="s">
        <v>92</v>
      </c>
      <c r="B9" s="42">
        <v>90</v>
      </c>
      <c r="C9" s="42">
        <v>91</v>
      </c>
      <c r="D9" s="42">
        <v>90</v>
      </c>
      <c r="E9" s="42">
        <v>87</v>
      </c>
      <c r="F9" s="42">
        <v>81</v>
      </c>
    </row>
    <row r="10" spans="1:6" x14ac:dyDescent="0.45">
      <c r="A10" s="40" t="s">
        <v>93</v>
      </c>
      <c r="B10" s="23">
        <v>6218</v>
      </c>
      <c r="C10" s="23">
        <v>6284</v>
      </c>
      <c r="D10" s="23">
        <v>5644</v>
      </c>
      <c r="E10" s="23">
        <v>5364</v>
      </c>
      <c r="F10" s="23">
        <v>5541</v>
      </c>
    </row>
    <row r="11" spans="1:6" x14ac:dyDescent="0.45">
      <c r="A11" s="32"/>
      <c r="B11" s="32"/>
    </row>
  </sheetData>
  <phoneticPr fontId="1"/>
  <hyperlinks>
    <hyperlink ref="F1" location="目次!A1" display="目次に戻る" xr:uid="{00000000-0004-0000-0400-000000000000}"/>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F7"/>
  <sheetViews>
    <sheetView workbookViewId="0">
      <selection activeCell="F1" sqref="F1"/>
    </sheetView>
  </sheetViews>
  <sheetFormatPr defaultColWidth="9" defaultRowHeight="15" x14ac:dyDescent="0.45"/>
  <cols>
    <col min="1" max="1" width="19.09765625" style="5" customWidth="1"/>
    <col min="2" max="6" width="18.09765625" style="5" customWidth="1"/>
    <col min="7" max="16384" width="9" style="5"/>
  </cols>
  <sheetData>
    <row r="1" spans="1:6" ht="18" x14ac:dyDescent="0.45">
      <c r="D1" s="6"/>
      <c r="F1" s="116" t="s">
        <v>10</v>
      </c>
    </row>
    <row r="2" spans="1:6" ht="18.600000000000001" x14ac:dyDescent="0.45">
      <c r="A2" s="7" t="s">
        <v>5</v>
      </c>
    </row>
    <row r="3" spans="1:6" ht="18.600000000000001" x14ac:dyDescent="0.45">
      <c r="A3" s="7"/>
    </row>
    <row r="4" spans="1:6" x14ac:dyDescent="0.45">
      <c r="A4" s="278" t="s">
        <v>900</v>
      </c>
      <c r="B4" s="282"/>
      <c r="C4" s="282"/>
      <c r="D4" s="282"/>
    </row>
    <row r="5" spans="1:6" x14ac:dyDescent="0.45">
      <c r="A5" s="10" t="s">
        <v>115</v>
      </c>
      <c r="B5" s="77">
        <v>2018</v>
      </c>
      <c r="C5" s="10">
        <v>2019</v>
      </c>
      <c r="D5" s="10">
        <v>2020</v>
      </c>
      <c r="E5" s="10">
        <v>2021</v>
      </c>
      <c r="F5" s="10">
        <v>2022</v>
      </c>
    </row>
    <row r="6" spans="1:6" x14ac:dyDescent="0.45">
      <c r="A6" s="59" t="s">
        <v>699</v>
      </c>
      <c r="B6" s="38" t="s">
        <v>700</v>
      </c>
      <c r="C6" s="44" t="s">
        <v>700</v>
      </c>
      <c r="D6" s="44" t="s">
        <v>701</v>
      </c>
      <c r="E6" s="44" t="s">
        <v>702</v>
      </c>
      <c r="F6" s="44" t="s">
        <v>901</v>
      </c>
    </row>
    <row r="7" spans="1:6" x14ac:dyDescent="0.45">
      <c r="A7" s="314"/>
      <c r="B7" s="314"/>
      <c r="C7" s="314"/>
      <c r="D7" s="314"/>
    </row>
  </sheetData>
  <mergeCells count="2">
    <mergeCell ref="A4:D4"/>
    <mergeCell ref="A7:D7"/>
  </mergeCells>
  <phoneticPr fontId="1"/>
  <hyperlinks>
    <hyperlink ref="F1" location="目次!A1" display="目次に戻る" xr:uid="{00000000-0004-0000-2F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8"/>
  <sheetViews>
    <sheetView workbookViewId="0">
      <selection activeCell="F1" sqref="F1"/>
    </sheetView>
  </sheetViews>
  <sheetFormatPr defaultColWidth="9" defaultRowHeight="15" x14ac:dyDescent="0.45"/>
  <cols>
    <col min="1" max="1" width="42.5" style="5" customWidth="1"/>
    <col min="2" max="6" width="18.09765625" style="5" customWidth="1"/>
    <col min="7" max="16384" width="9" style="5"/>
  </cols>
  <sheetData>
    <row r="1" spans="1:6" ht="18" x14ac:dyDescent="0.45">
      <c r="D1" s="6"/>
      <c r="F1" s="116" t="s">
        <v>10</v>
      </c>
    </row>
    <row r="2" spans="1:6" ht="18.600000000000001" x14ac:dyDescent="0.45">
      <c r="A2" s="7" t="s">
        <v>5</v>
      </c>
    </row>
    <row r="3" spans="1:6" ht="18.600000000000001" x14ac:dyDescent="0.45">
      <c r="A3" s="7"/>
    </row>
    <row r="4" spans="1:6" x14ac:dyDescent="0.45">
      <c r="A4" s="278" t="s">
        <v>759</v>
      </c>
      <c r="B4" s="278"/>
      <c r="C4" s="282"/>
      <c r="D4" s="282"/>
    </row>
    <row r="5" spans="1:6" x14ac:dyDescent="0.45">
      <c r="A5" s="10" t="s">
        <v>418</v>
      </c>
      <c r="B5" s="10">
        <v>2018</v>
      </c>
      <c r="C5" s="10">
        <v>2019</v>
      </c>
      <c r="D5" s="10">
        <v>2020</v>
      </c>
      <c r="E5" s="10">
        <v>2021</v>
      </c>
      <c r="F5" s="10">
        <v>2022</v>
      </c>
    </row>
    <row r="6" spans="1:6" x14ac:dyDescent="0.45">
      <c r="A6" s="13" t="s">
        <v>703</v>
      </c>
      <c r="B6" s="35" t="s">
        <v>704</v>
      </c>
      <c r="C6" s="35" t="s">
        <v>705</v>
      </c>
      <c r="D6" s="35" t="s">
        <v>706</v>
      </c>
      <c r="E6" s="35" t="s">
        <v>707</v>
      </c>
      <c r="F6" s="35" t="s">
        <v>902</v>
      </c>
    </row>
    <row r="7" spans="1:6" x14ac:dyDescent="0.45">
      <c r="A7" s="13" t="s">
        <v>708</v>
      </c>
      <c r="B7" s="35" t="s">
        <v>709</v>
      </c>
      <c r="C7" s="35" t="s">
        <v>710</v>
      </c>
      <c r="D7" s="35" t="s">
        <v>711</v>
      </c>
      <c r="E7" s="35" t="s">
        <v>712</v>
      </c>
      <c r="F7" s="35" t="s">
        <v>903</v>
      </c>
    </row>
    <row r="8" spans="1:6" x14ac:dyDescent="0.45">
      <c r="A8" s="123"/>
      <c r="B8" s="123"/>
      <c r="C8" s="32"/>
      <c r="D8" s="32"/>
    </row>
  </sheetData>
  <mergeCells count="1">
    <mergeCell ref="A4:D4"/>
  </mergeCells>
  <phoneticPr fontId="1"/>
  <hyperlinks>
    <hyperlink ref="F1" location="目次!A1" display="目次に戻る" xr:uid="{00000000-0004-0000-3000-000000000000}"/>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29"/>
  <sheetViews>
    <sheetView topLeftCell="A25" workbookViewId="0">
      <selection activeCell="S1" sqref="S1"/>
    </sheetView>
  </sheetViews>
  <sheetFormatPr defaultColWidth="9" defaultRowHeight="15" x14ac:dyDescent="0.45"/>
  <cols>
    <col min="1" max="4" width="12.09765625" style="5" customWidth="1"/>
    <col min="5" max="6" width="8.09765625" style="5" customWidth="1"/>
    <col min="7" max="7" width="9.3984375" style="5" customWidth="1"/>
    <col min="8" max="9" width="8.09765625" style="5" customWidth="1"/>
    <col min="10" max="10" width="9.3984375" style="5" customWidth="1"/>
    <col min="11" max="12" width="8.09765625" style="5" customWidth="1"/>
    <col min="13" max="13" width="9.3984375" style="5" customWidth="1"/>
    <col min="14" max="15" width="8.09765625" style="5" customWidth="1"/>
    <col min="16" max="16" width="9.3984375" style="5" customWidth="1"/>
    <col min="17" max="16384" width="9" style="5"/>
  </cols>
  <sheetData>
    <row r="1" spans="1:19" ht="18" x14ac:dyDescent="0.45">
      <c r="P1" s="6"/>
      <c r="S1" s="116" t="s">
        <v>10</v>
      </c>
    </row>
    <row r="2" spans="1:19" ht="18.600000000000001" x14ac:dyDescent="0.45">
      <c r="A2" s="7" t="s">
        <v>11</v>
      </c>
      <c r="B2" s="7"/>
    </row>
    <row r="3" spans="1:19" ht="15.75" customHeight="1" x14ac:dyDescent="0.45">
      <c r="A3" s="7"/>
    </row>
    <row r="4" spans="1:19" ht="15.75" customHeight="1" x14ac:dyDescent="0.45">
      <c r="A4" s="283" t="s">
        <v>951</v>
      </c>
      <c r="B4" s="283"/>
      <c r="C4" s="283"/>
      <c r="D4" s="283"/>
    </row>
    <row r="5" spans="1:19" ht="15.75" customHeight="1" x14ac:dyDescent="0.45">
      <c r="A5" s="282" t="s">
        <v>48</v>
      </c>
      <c r="B5" s="282"/>
      <c r="C5" s="282"/>
      <c r="D5" s="282"/>
      <c r="P5" s="25"/>
      <c r="S5" s="124" t="s">
        <v>49</v>
      </c>
    </row>
    <row r="6" spans="1:19" ht="15.75" customHeight="1" x14ac:dyDescent="0.45">
      <c r="A6" s="284" t="s">
        <v>50</v>
      </c>
      <c r="B6" s="284"/>
      <c r="C6" s="285" t="s">
        <v>51</v>
      </c>
      <c r="D6" s="285"/>
      <c r="E6" s="285">
        <v>2018</v>
      </c>
      <c r="F6" s="285"/>
      <c r="G6" s="285"/>
      <c r="H6" s="285">
        <v>2019</v>
      </c>
      <c r="I6" s="285"/>
      <c r="J6" s="285"/>
      <c r="K6" s="285">
        <v>2020</v>
      </c>
      <c r="L6" s="285"/>
      <c r="M6" s="285"/>
      <c r="N6" s="285">
        <v>2021</v>
      </c>
      <c r="O6" s="285"/>
      <c r="P6" s="285"/>
      <c r="Q6" s="285">
        <v>2022</v>
      </c>
      <c r="R6" s="285"/>
      <c r="S6" s="285"/>
    </row>
    <row r="7" spans="1:19" ht="15.75" customHeight="1" x14ac:dyDescent="0.45">
      <c r="A7" s="284"/>
      <c r="B7" s="284"/>
      <c r="C7" s="285"/>
      <c r="D7" s="285"/>
      <c r="E7" s="26" t="s">
        <v>52</v>
      </c>
      <c r="F7" s="26" t="s">
        <v>53</v>
      </c>
      <c r="G7" s="26" t="s">
        <v>54</v>
      </c>
      <c r="H7" s="26" t="s">
        <v>52</v>
      </c>
      <c r="I7" s="26" t="s">
        <v>53</v>
      </c>
      <c r="J7" s="26" t="s">
        <v>54</v>
      </c>
      <c r="K7" s="26" t="s">
        <v>52</v>
      </c>
      <c r="L7" s="26" t="s">
        <v>53</v>
      </c>
      <c r="M7" s="26" t="s">
        <v>54</v>
      </c>
      <c r="N7" s="26" t="s">
        <v>52</v>
      </c>
      <c r="O7" s="26" t="s">
        <v>53</v>
      </c>
      <c r="P7" s="26" t="s">
        <v>54</v>
      </c>
      <c r="Q7" s="26" t="s">
        <v>52</v>
      </c>
      <c r="R7" s="26" t="s">
        <v>53</v>
      </c>
      <c r="S7" s="26" t="s">
        <v>54</v>
      </c>
    </row>
    <row r="8" spans="1:19" ht="39" customHeight="1" x14ac:dyDescent="0.45">
      <c r="A8" s="286" t="s">
        <v>55</v>
      </c>
      <c r="B8" s="27" t="s">
        <v>56</v>
      </c>
      <c r="C8" s="287" t="s">
        <v>57</v>
      </c>
      <c r="D8" s="287"/>
      <c r="E8" s="28">
        <v>264</v>
      </c>
      <c r="F8" s="28">
        <v>293</v>
      </c>
      <c r="G8" s="28">
        <v>557</v>
      </c>
      <c r="H8" s="28">
        <v>84.4</v>
      </c>
      <c r="I8" s="28">
        <v>211.2</v>
      </c>
      <c r="J8" s="28">
        <v>295.7</v>
      </c>
      <c r="K8" s="28">
        <v>39.5</v>
      </c>
      <c r="L8" s="28">
        <v>191.6</v>
      </c>
      <c r="M8" s="28">
        <v>231.1</v>
      </c>
      <c r="N8" s="28">
        <v>49</v>
      </c>
      <c r="O8" s="28">
        <v>214.3</v>
      </c>
      <c r="P8" s="28">
        <v>263.3</v>
      </c>
      <c r="Q8" s="136">
        <v>327.2</v>
      </c>
      <c r="R8" s="136">
        <v>258.89999999999998</v>
      </c>
      <c r="S8" s="136">
        <v>586.1</v>
      </c>
    </row>
    <row r="9" spans="1:19" ht="39" customHeight="1" x14ac:dyDescent="0.45">
      <c r="A9" s="286"/>
      <c r="B9" s="27" t="s">
        <v>58</v>
      </c>
      <c r="C9" s="287" t="s">
        <v>59</v>
      </c>
      <c r="D9" s="287"/>
      <c r="E9" s="28">
        <v>126</v>
      </c>
      <c r="F9" s="28">
        <v>26.7</v>
      </c>
      <c r="G9" s="28">
        <v>152.80000000000001</v>
      </c>
      <c r="H9" s="28">
        <v>269.39999999999998</v>
      </c>
      <c r="I9" s="28">
        <v>48.6</v>
      </c>
      <c r="J9" s="28">
        <v>318.10000000000002</v>
      </c>
      <c r="K9" s="28">
        <v>40.5</v>
      </c>
      <c r="L9" s="28">
        <v>54.8</v>
      </c>
      <c r="M9" s="28">
        <v>95.3</v>
      </c>
      <c r="N9" s="28">
        <v>42.7</v>
      </c>
      <c r="O9" s="28">
        <v>67.400000000000006</v>
      </c>
      <c r="P9" s="28">
        <v>110.1</v>
      </c>
      <c r="Q9" s="136">
        <v>117.1</v>
      </c>
      <c r="R9" s="136">
        <v>66.7</v>
      </c>
      <c r="S9" s="136">
        <v>183.9</v>
      </c>
    </row>
    <row r="10" spans="1:19" ht="56.25" customHeight="1" x14ac:dyDescent="0.45">
      <c r="A10" s="286"/>
      <c r="B10" s="27" t="s">
        <v>60</v>
      </c>
      <c r="C10" s="287" t="s">
        <v>61</v>
      </c>
      <c r="D10" s="287"/>
      <c r="E10" s="28">
        <v>67.900000000000006</v>
      </c>
      <c r="F10" s="28">
        <v>97.1</v>
      </c>
      <c r="G10" s="28">
        <v>165</v>
      </c>
      <c r="H10" s="28">
        <v>64.7</v>
      </c>
      <c r="I10" s="28">
        <v>98.9</v>
      </c>
      <c r="J10" s="28">
        <v>163.6</v>
      </c>
      <c r="K10" s="28">
        <v>50.9</v>
      </c>
      <c r="L10" s="28">
        <v>89</v>
      </c>
      <c r="M10" s="28">
        <v>139.9</v>
      </c>
      <c r="N10" s="28">
        <v>53.4</v>
      </c>
      <c r="O10" s="28">
        <v>82.3</v>
      </c>
      <c r="P10" s="28">
        <v>135.69999999999999</v>
      </c>
      <c r="Q10" s="136">
        <v>53.3</v>
      </c>
      <c r="R10" s="136">
        <v>81.599999999999994</v>
      </c>
      <c r="S10" s="136">
        <v>134.9</v>
      </c>
    </row>
    <row r="11" spans="1:19" ht="39" customHeight="1" x14ac:dyDescent="0.45">
      <c r="A11" s="286" t="s">
        <v>62</v>
      </c>
      <c r="B11" s="286"/>
      <c r="C11" s="287" t="s">
        <v>63</v>
      </c>
      <c r="D11" s="287"/>
      <c r="E11" s="29">
        <v>0</v>
      </c>
      <c r="F11" s="28">
        <v>253.5</v>
      </c>
      <c r="G11" s="28">
        <v>253.5</v>
      </c>
      <c r="H11" s="29">
        <v>0</v>
      </c>
      <c r="I11" s="28">
        <v>200.8</v>
      </c>
      <c r="J11" s="28">
        <v>200.8</v>
      </c>
      <c r="K11" s="29">
        <v>0</v>
      </c>
      <c r="L11" s="28">
        <v>194.8</v>
      </c>
      <c r="M11" s="28">
        <v>194.8</v>
      </c>
      <c r="N11" s="29">
        <v>0</v>
      </c>
      <c r="O11" s="28">
        <v>224.5</v>
      </c>
      <c r="P11" s="28">
        <v>224.5</v>
      </c>
      <c r="Q11" s="137">
        <v>0</v>
      </c>
      <c r="R11" s="136">
        <v>270</v>
      </c>
      <c r="S11" s="136">
        <v>270</v>
      </c>
    </row>
    <row r="12" spans="1:19" ht="73.5" customHeight="1" x14ac:dyDescent="0.45">
      <c r="A12" s="286" t="s">
        <v>64</v>
      </c>
      <c r="B12" s="286"/>
      <c r="C12" s="287" t="s">
        <v>65</v>
      </c>
      <c r="D12" s="287"/>
      <c r="E12" s="29">
        <v>0</v>
      </c>
      <c r="F12" s="28">
        <v>115.6</v>
      </c>
      <c r="G12" s="28">
        <v>115.6</v>
      </c>
      <c r="H12" s="28">
        <v>70.599999999999994</v>
      </c>
      <c r="I12" s="28">
        <v>139.9</v>
      </c>
      <c r="J12" s="28">
        <v>210.5</v>
      </c>
      <c r="K12" s="28">
        <v>0</v>
      </c>
      <c r="L12" s="28">
        <v>136.6</v>
      </c>
      <c r="M12" s="28">
        <v>136.6</v>
      </c>
      <c r="N12" s="28">
        <v>0.2</v>
      </c>
      <c r="O12" s="28">
        <v>186.5</v>
      </c>
      <c r="P12" s="28">
        <v>186.6</v>
      </c>
      <c r="Q12" s="136">
        <v>0</v>
      </c>
      <c r="R12" s="136">
        <v>245.5</v>
      </c>
      <c r="S12" s="136">
        <v>245.5</v>
      </c>
    </row>
    <row r="13" spans="1:19" x14ac:dyDescent="0.45">
      <c r="A13" s="286" t="s">
        <v>66</v>
      </c>
      <c r="B13" s="286"/>
      <c r="C13" s="287" t="s">
        <v>67</v>
      </c>
      <c r="D13" s="287"/>
      <c r="E13" s="29">
        <v>0</v>
      </c>
      <c r="F13" s="28">
        <v>4</v>
      </c>
      <c r="G13" s="28">
        <v>4</v>
      </c>
      <c r="H13" s="29">
        <v>0</v>
      </c>
      <c r="I13" s="28">
        <v>7</v>
      </c>
      <c r="J13" s="28">
        <v>7</v>
      </c>
      <c r="K13" s="29">
        <v>0</v>
      </c>
      <c r="L13" s="28">
        <v>11.8</v>
      </c>
      <c r="M13" s="28">
        <v>11.8</v>
      </c>
      <c r="N13" s="29">
        <v>0</v>
      </c>
      <c r="O13" s="28">
        <v>23.2</v>
      </c>
      <c r="P13" s="28">
        <v>23.2</v>
      </c>
      <c r="Q13" s="137">
        <v>0</v>
      </c>
      <c r="R13" s="136">
        <v>58.3</v>
      </c>
      <c r="S13" s="136">
        <v>58.3</v>
      </c>
    </row>
    <row r="14" spans="1:19" ht="39" customHeight="1" x14ac:dyDescent="0.45">
      <c r="A14" s="286" t="s">
        <v>68</v>
      </c>
      <c r="B14" s="286"/>
      <c r="C14" s="287" t="s">
        <v>69</v>
      </c>
      <c r="D14" s="287"/>
      <c r="E14" s="29">
        <v>0</v>
      </c>
      <c r="F14" s="28">
        <v>4.5999999999999996</v>
      </c>
      <c r="G14" s="28">
        <v>4.5999999999999996</v>
      </c>
      <c r="H14" s="29">
        <v>0</v>
      </c>
      <c r="I14" s="28">
        <v>4.7</v>
      </c>
      <c r="J14" s="28">
        <v>4.7</v>
      </c>
      <c r="K14" s="29">
        <v>0</v>
      </c>
      <c r="L14" s="28">
        <v>4</v>
      </c>
      <c r="M14" s="28">
        <v>4</v>
      </c>
      <c r="N14" s="29">
        <v>0</v>
      </c>
      <c r="O14" s="28">
        <v>5.4</v>
      </c>
      <c r="P14" s="28">
        <v>5.4</v>
      </c>
      <c r="Q14" s="137">
        <v>0</v>
      </c>
      <c r="R14" s="136">
        <v>6.4</v>
      </c>
      <c r="S14" s="136">
        <v>6.4</v>
      </c>
    </row>
    <row r="15" spans="1:19" x14ac:dyDescent="0.45">
      <c r="A15" s="286" t="s">
        <v>70</v>
      </c>
      <c r="B15" s="286"/>
      <c r="C15" s="287" t="s">
        <v>71</v>
      </c>
      <c r="D15" s="287"/>
      <c r="E15" s="29">
        <v>0</v>
      </c>
      <c r="F15" s="28">
        <v>0.2</v>
      </c>
      <c r="G15" s="28">
        <v>0.2</v>
      </c>
      <c r="H15" s="29">
        <v>0</v>
      </c>
      <c r="I15" s="28">
        <v>0.2</v>
      </c>
      <c r="J15" s="28">
        <v>0.2</v>
      </c>
      <c r="K15" s="29">
        <v>0</v>
      </c>
      <c r="L15" s="28">
        <v>0.1</v>
      </c>
      <c r="M15" s="28">
        <v>0.1</v>
      </c>
      <c r="N15" s="29">
        <v>0</v>
      </c>
      <c r="O15" s="28">
        <v>0.1</v>
      </c>
      <c r="P15" s="28">
        <v>0.1</v>
      </c>
      <c r="Q15" s="137">
        <v>0</v>
      </c>
      <c r="R15" s="136">
        <v>0.1</v>
      </c>
      <c r="S15" s="136">
        <v>0.1</v>
      </c>
    </row>
    <row r="16" spans="1:19" ht="15.75" customHeight="1" x14ac:dyDescent="0.45">
      <c r="A16" s="285" t="s">
        <v>72</v>
      </c>
      <c r="B16" s="285"/>
      <c r="C16" s="285"/>
      <c r="D16" s="285"/>
      <c r="E16" s="30">
        <v>457.9</v>
      </c>
      <c r="F16" s="30">
        <v>794.8</v>
      </c>
      <c r="G16" s="30">
        <v>1252.5999999999999</v>
      </c>
      <c r="H16" s="30">
        <v>489.2</v>
      </c>
      <c r="I16" s="30">
        <v>711.4</v>
      </c>
      <c r="J16" s="30">
        <v>1200.5999999999999</v>
      </c>
      <c r="K16" s="30">
        <v>130.9</v>
      </c>
      <c r="L16" s="30">
        <v>682.7</v>
      </c>
      <c r="M16" s="30">
        <v>813.6</v>
      </c>
      <c r="N16" s="30">
        <v>145.30000000000001</v>
      </c>
      <c r="O16" s="30">
        <v>803.6</v>
      </c>
      <c r="P16" s="30">
        <v>948.9</v>
      </c>
      <c r="Q16" s="138">
        <v>497.7</v>
      </c>
      <c r="R16" s="138">
        <v>987.6</v>
      </c>
      <c r="S16" s="138">
        <v>1485.3</v>
      </c>
    </row>
    <row r="17" spans="1:17" ht="57" customHeight="1" x14ac:dyDescent="0.45">
      <c r="A17" s="277" t="s">
        <v>727</v>
      </c>
      <c r="B17" s="277"/>
      <c r="C17" s="277"/>
      <c r="D17" s="277"/>
      <c r="E17" s="277"/>
      <c r="F17" s="277"/>
      <c r="G17" s="277"/>
      <c r="H17" s="277"/>
      <c r="I17" s="277"/>
      <c r="J17" s="277"/>
      <c r="K17" s="277"/>
      <c r="L17" s="277"/>
      <c r="M17" s="277"/>
      <c r="N17" s="31"/>
      <c r="O17" s="31"/>
      <c r="P17" s="31"/>
      <c r="Q17" s="32"/>
    </row>
    <row r="18" spans="1:17" ht="15.75" customHeight="1" x14ac:dyDescent="0.45">
      <c r="A18" s="33"/>
      <c r="B18" s="33"/>
      <c r="C18" s="33"/>
      <c r="D18" s="33"/>
    </row>
    <row r="19" spans="1:17" ht="15.75" customHeight="1" x14ac:dyDescent="0.45">
      <c r="A19" s="34" t="s">
        <v>765</v>
      </c>
      <c r="B19" s="34"/>
      <c r="D19" s="34"/>
      <c r="E19" s="25"/>
      <c r="F19" s="34"/>
      <c r="G19" s="124"/>
      <c r="H19" s="34"/>
      <c r="I19" s="25" t="s">
        <v>739</v>
      </c>
      <c r="J19" s="34"/>
      <c r="K19" s="34"/>
      <c r="L19" s="34"/>
      <c r="M19" s="34"/>
      <c r="N19" s="34"/>
      <c r="O19" s="34"/>
    </row>
    <row r="20" spans="1:17" ht="15.75" customHeight="1" x14ac:dyDescent="0.45">
      <c r="A20" s="10" t="s">
        <v>73</v>
      </c>
      <c r="B20" s="26">
        <v>2018</v>
      </c>
      <c r="C20" s="26">
        <v>2019</v>
      </c>
      <c r="D20" s="288">
        <v>2020</v>
      </c>
      <c r="E20" s="289"/>
      <c r="F20" s="288">
        <v>2021</v>
      </c>
      <c r="G20" s="289"/>
      <c r="H20" s="285">
        <v>2022</v>
      </c>
      <c r="I20" s="285"/>
    </row>
    <row r="21" spans="1:17" ht="56.25" customHeight="1" x14ac:dyDescent="0.45">
      <c r="A21" s="275" t="s">
        <v>952</v>
      </c>
      <c r="B21" s="35">
        <v>0</v>
      </c>
      <c r="C21" s="35">
        <v>0</v>
      </c>
      <c r="D21" s="290">
        <v>0</v>
      </c>
      <c r="E21" s="291"/>
      <c r="F21" s="290">
        <v>0</v>
      </c>
      <c r="G21" s="291"/>
      <c r="H21" s="292">
        <v>0</v>
      </c>
      <c r="I21" s="292"/>
    </row>
    <row r="22" spans="1:17" ht="55.5" customHeight="1" x14ac:dyDescent="0.45">
      <c r="A22" s="27" t="s">
        <v>74</v>
      </c>
      <c r="B22" s="35">
        <v>4.3</v>
      </c>
      <c r="C22" s="35">
        <v>7.3</v>
      </c>
      <c r="D22" s="290">
        <v>5.2</v>
      </c>
      <c r="E22" s="291"/>
      <c r="F22" s="290">
        <v>3.8</v>
      </c>
      <c r="G22" s="291"/>
      <c r="H22" s="292">
        <v>2.8</v>
      </c>
      <c r="I22" s="292"/>
    </row>
    <row r="23" spans="1:17" ht="39.75" customHeight="1" x14ac:dyDescent="0.45">
      <c r="A23" s="27" t="s">
        <v>75</v>
      </c>
      <c r="B23" s="35">
        <v>2.2000000000000002</v>
      </c>
      <c r="C23" s="35">
        <v>3.1</v>
      </c>
      <c r="D23" s="290">
        <v>4.5</v>
      </c>
      <c r="E23" s="291"/>
      <c r="F23" s="290">
        <v>4.8</v>
      </c>
      <c r="G23" s="291"/>
      <c r="H23" s="292">
        <v>6.7</v>
      </c>
      <c r="I23" s="292"/>
    </row>
    <row r="24" spans="1:17" ht="36.75" customHeight="1" x14ac:dyDescent="0.45">
      <c r="A24" s="27" t="s">
        <v>76</v>
      </c>
      <c r="B24" s="35">
        <v>38.6</v>
      </c>
      <c r="C24" s="36">
        <v>26</v>
      </c>
      <c r="D24" s="290">
        <v>31.5</v>
      </c>
      <c r="E24" s="291"/>
      <c r="F24" s="290">
        <v>38.6</v>
      </c>
      <c r="G24" s="291"/>
      <c r="H24" s="292">
        <v>40</v>
      </c>
      <c r="I24" s="292"/>
    </row>
    <row r="25" spans="1:17" ht="69.75" customHeight="1" x14ac:dyDescent="0.45">
      <c r="A25" s="27" t="s">
        <v>77</v>
      </c>
      <c r="B25" s="35">
        <v>4.0999999999999996</v>
      </c>
      <c r="C25" s="35">
        <v>0</v>
      </c>
      <c r="D25" s="290">
        <v>5.0999999999999996</v>
      </c>
      <c r="E25" s="291"/>
      <c r="F25" s="290">
        <v>7.4</v>
      </c>
      <c r="G25" s="291"/>
      <c r="H25" s="292">
        <v>0.2</v>
      </c>
      <c r="I25" s="292"/>
    </row>
    <row r="26" spans="1:17" ht="69.75" customHeight="1" x14ac:dyDescent="0.45">
      <c r="A26" s="27" t="s">
        <v>78</v>
      </c>
      <c r="B26" s="35">
        <v>49.9</v>
      </c>
      <c r="C26" s="35">
        <v>46.2</v>
      </c>
      <c r="D26" s="290">
        <v>17.2</v>
      </c>
      <c r="E26" s="291"/>
      <c r="F26" s="290">
        <v>26.5</v>
      </c>
      <c r="G26" s="291"/>
      <c r="H26" s="292">
        <v>8.6</v>
      </c>
      <c r="I26" s="292"/>
    </row>
    <row r="27" spans="1:17" ht="39.75" customHeight="1" x14ac:dyDescent="0.45">
      <c r="A27" s="27" t="s">
        <v>79</v>
      </c>
      <c r="B27" s="35">
        <v>0</v>
      </c>
      <c r="C27" s="35">
        <v>0</v>
      </c>
      <c r="D27" s="290">
        <v>0</v>
      </c>
      <c r="E27" s="291"/>
      <c r="F27" s="290">
        <v>0</v>
      </c>
      <c r="G27" s="291"/>
      <c r="H27" s="292">
        <v>0</v>
      </c>
      <c r="I27" s="292"/>
    </row>
    <row r="28" spans="1:17" x14ac:dyDescent="0.45">
      <c r="A28" s="27" t="s">
        <v>80</v>
      </c>
      <c r="B28" s="35">
        <v>2.2999999999999998</v>
      </c>
      <c r="C28" s="35">
        <v>0</v>
      </c>
      <c r="D28" s="290">
        <v>0</v>
      </c>
      <c r="E28" s="291"/>
      <c r="F28" s="290">
        <v>0</v>
      </c>
      <c r="G28" s="291"/>
      <c r="H28" s="292">
        <v>0</v>
      </c>
      <c r="I28" s="292"/>
    </row>
    <row r="29" spans="1:17" x14ac:dyDescent="0.45">
      <c r="A29" s="26" t="s">
        <v>72</v>
      </c>
      <c r="B29" s="35">
        <v>101.6</v>
      </c>
      <c r="C29" s="35">
        <v>82.7</v>
      </c>
      <c r="D29" s="290">
        <v>63.5</v>
      </c>
      <c r="E29" s="291"/>
      <c r="F29" s="290">
        <v>81.099999999999994</v>
      </c>
      <c r="G29" s="291"/>
      <c r="H29" s="292">
        <v>58.4</v>
      </c>
      <c r="I29" s="292"/>
    </row>
  </sheetData>
  <mergeCells count="55">
    <mergeCell ref="H29:I29"/>
    <mergeCell ref="H24:I24"/>
    <mergeCell ref="H25:I25"/>
    <mergeCell ref="H26:I26"/>
    <mergeCell ref="H27:I27"/>
    <mergeCell ref="H28:I28"/>
    <mergeCell ref="Q6:S6"/>
    <mergeCell ref="H20:I20"/>
    <mergeCell ref="H21:I21"/>
    <mergeCell ref="H22:I22"/>
    <mergeCell ref="H23:I23"/>
    <mergeCell ref="H6:J6"/>
    <mergeCell ref="K6:M6"/>
    <mergeCell ref="N6:P6"/>
    <mergeCell ref="D29:E29"/>
    <mergeCell ref="F21:G21"/>
    <mergeCell ref="F22:G22"/>
    <mergeCell ref="F23:G23"/>
    <mergeCell ref="F29:G29"/>
    <mergeCell ref="F24:G24"/>
    <mergeCell ref="F25:G25"/>
    <mergeCell ref="F26:G26"/>
    <mergeCell ref="F27:G27"/>
    <mergeCell ref="F28:G28"/>
    <mergeCell ref="D26:E26"/>
    <mergeCell ref="D27:E27"/>
    <mergeCell ref="D28:E28"/>
    <mergeCell ref="D23:E23"/>
    <mergeCell ref="D24:E24"/>
    <mergeCell ref="D25:E25"/>
    <mergeCell ref="D22:E22"/>
    <mergeCell ref="A14:B14"/>
    <mergeCell ref="C14:D14"/>
    <mergeCell ref="A15:B15"/>
    <mergeCell ref="C15:D15"/>
    <mergeCell ref="A16:D16"/>
    <mergeCell ref="A17:M17"/>
    <mergeCell ref="A13:B13"/>
    <mergeCell ref="C13:D13"/>
    <mergeCell ref="D20:E20"/>
    <mergeCell ref="F20:G20"/>
    <mergeCell ref="D21:E21"/>
    <mergeCell ref="E6:G6"/>
    <mergeCell ref="A11:B11"/>
    <mergeCell ref="C11:D11"/>
    <mergeCell ref="A12:B12"/>
    <mergeCell ref="C12:D12"/>
    <mergeCell ref="A4:D4"/>
    <mergeCell ref="A5:D5"/>
    <mergeCell ref="A6:B7"/>
    <mergeCell ref="C6:D7"/>
    <mergeCell ref="A8:A10"/>
    <mergeCell ref="C8:D8"/>
    <mergeCell ref="C9:D9"/>
    <mergeCell ref="C10:D10"/>
  </mergeCells>
  <phoneticPr fontId="1"/>
  <hyperlinks>
    <hyperlink ref="S1" location="目次!A1" display="目次に戻る" xr:uid="{9C64064C-28A2-4B87-BA94-1B949E1A884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topLeftCell="A27" workbookViewId="0">
      <selection activeCell="F1" sqref="F1"/>
    </sheetView>
  </sheetViews>
  <sheetFormatPr defaultColWidth="9" defaultRowHeight="15" x14ac:dyDescent="0.45"/>
  <cols>
    <col min="1" max="1" width="27.09765625" style="5" customWidth="1"/>
    <col min="2" max="6" width="12.09765625" style="5" customWidth="1"/>
    <col min="7" max="16384" width="9" style="5"/>
  </cols>
  <sheetData>
    <row r="1" spans="1:7" ht="18" x14ac:dyDescent="0.45">
      <c r="D1" s="6"/>
      <c r="E1" s="6"/>
      <c r="F1" s="132" t="s">
        <v>10</v>
      </c>
    </row>
    <row r="2" spans="1:7" ht="18.600000000000001" x14ac:dyDescent="0.45">
      <c r="A2" s="7" t="s">
        <v>11</v>
      </c>
    </row>
    <row r="3" spans="1:7" ht="15.75" customHeight="1" x14ac:dyDescent="0.45">
      <c r="A3" s="7"/>
    </row>
    <row r="4" spans="1:7" ht="15.75" customHeight="1" x14ac:dyDescent="0.45">
      <c r="A4" s="293" t="s">
        <v>953</v>
      </c>
      <c r="B4" s="293"/>
      <c r="C4" s="293"/>
      <c r="D4" s="293"/>
      <c r="E4" s="293"/>
      <c r="F4" s="293"/>
    </row>
    <row r="5" spans="1:7" x14ac:dyDescent="0.45">
      <c r="A5" s="9" t="s">
        <v>12</v>
      </c>
      <c r="B5" s="10">
        <v>2018</v>
      </c>
      <c r="C5" s="10">
        <v>2019</v>
      </c>
      <c r="D5" s="10">
        <v>2020</v>
      </c>
      <c r="E5" s="10">
        <v>2021</v>
      </c>
      <c r="F5" s="10">
        <v>2022</v>
      </c>
    </row>
    <row r="6" spans="1:7" x14ac:dyDescent="0.45">
      <c r="A6" s="11" t="s">
        <v>13</v>
      </c>
      <c r="B6" s="12"/>
      <c r="C6" s="12"/>
      <c r="D6" s="12"/>
      <c r="E6" s="12"/>
      <c r="F6" s="12"/>
    </row>
    <row r="7" spans="1:7" x14ac:dyDescent="0.45">
      <c r="A7" s="13" t="s">
        <v>14</v>
      </c>
      <c r="B7" s="14">
        <f>SUM(B8:B11)</f>
        <v>54913</v>
      </c>
      <c r="C7" s="14">
        <f>SUM(C8:C11)</f>
        <v>55262</v>
      </c>
      <c r="D7" s="14">
        <f>SUM(D8:D11)</f>
        <v>55576</v>
      </c>
      <c r="E7" s="14">
        <f>SUM(E8:E11)</f>
        <v>59091</v>
      </c>
      <c r="F7" s="14">
        <v>68950</v>
      </c>
      <c r="G7" s="121"/>
    </row>
    <row r="8" spans="1:7" x14ac:dyDescent="0.45">
      <c r="A8" s="13" t="s">
        <v>15</v>
      </c>
      <c r="B8" s="14">
        <v>14101</v>
      </c>
      <c r="C8" s="14">
        <v>13973</v>
      </c>
      <c r="D8" s="14">
        <v>13397</v>
      </c>
      <c r="E8" s="14">
        <v>14433</v>
      </c>
      <c r="F8" s="14">
        <v>15884</v>
      </c>
      <c r="G8" s="121"/>
    </row>
    <row r="9" spans="1:7" x14ac:dyDescent="0.45">
      <c r="A9" s="15" t="s">
        <v>16</v>
      </c>
      <c r="B9" s="14">
        <v>915</v>
      </c>
      <c r="C9" s="14">
        <v>890</v>
      </c>
      <c r="D9" s="14">
        <v>890</v>
      </c>
      <c r="E9" s="14">
        <v>891</v>
      </c>
      <c r="F9" s="14">
        <v>992</v>
      </c>
      <c r="G9" s="121"/>
    </row>
    <row r="10" spans="1:7" x14ac:dyDescent="0.45">
      <c r="A10" s="16" t="s">
        <v>17</v>
      </c>
      <c r="B10" s="14">
        <v>36371</v>
      </c>
      <c r="C10" s="14">
        <v>36893</v>
      </c>
      <c r="D10" s="14">
        <v>38253</v>
      </c>
      <c r="E10" s="14">
        <v>41268</v>
      </c>
      <c r="F10" s="14">
        <v>49750</v>
      </c>
      <c r="G10" s="121"/>
    </row>
    <row r="11" spans="1:7" x14ac:dyDescent="0.45">
      <c r="A11" s="16" t="s">
        <v>18</v>
      </c>
      <c r="B11" s="14">
        <v>3526</v>
      </c>
      <c r="C11" s="14">
        <v>3506</v>
      </c>
      <c r="D11" s="14">
        <v>3036</v>
      </c>
      <c r="E11" s="14">
        <v>2499</v>
      </c>
      <c r="F11" s="14">
        <v>2324</v>
      </c>
      <c r="G11" s="121"/>
    </row>
    <row r="12" spans="1:7" x14ac:dyDescent="0.45">
      <c r="A12" s="16" t="s">
        <v>19</v>
      </c>
      <c r="B12" s="14">
        <f>SUM(B13:B16)</f>
        <v>19186</v>
      </c>
      <c r="C12" s="14">
        <f>SUM(C13:C16)</f>
        <v>19231</v>
      </c>
      <c r="D12" s="14">
        <f>SUM(D13:D16)</f>
        <v>19250</v>
      </c>
      <c r="E12" s="14">
        <f>SUM(E13:E16)</f>
        <v>20151.088934932599</v>
      </c>
      <c r="F12" s="14">
        <v>23518.534553113179</v>
      </c>
      <c r="G12" s="121"/>
    </row>
    <row r="13" spans="1:7" x14ac:dyDescent="0.45">
      <c r="A13" s="16" t="s">
        <v>20</v>
      </c>
      <c r="B13" s="14">
        <v>11941</v>
      </c>
      <c r="C13" s="14">
        <v>11994</v>
      </c>
      <c r="D13" s="14">
        <v>12237</v>
      </c>
      <c r="E13" s="14">
        <v>13058.2528</v>
      </c>
      <c r="F13" s="14">
        <v>15677.93433</v>
      </c>
      <c r="G13" s="121"/>
    </row>
    <row r="14" spans="1:7" x14ac:dyDescent="0.45">
      <c r="A14" s="16" t="s">
        <v>21</v>
      </c>
      <c r="B14" s="14">
        <v>2109</v>
      </c>
      <c r="C14" s="14">
        <v>2092</v>
      </c>
      <c r="D14" s="14">
        <v>2004</v>
      </c>
      <c r="E14" s="14">
        <v>2007.1285184999999</v>
      </c>
      <c r="F14" s="14">
        <v>2049.9859099999999</v>
      </c>
      <c r="G14" s="121"/>
    </row>
    <row r="15" spans="1:7" x14ac:dyDescent="0.45">
      <c r="A15" s="16" t="s">
        <v>22</v>
      </c>
      <c r="B15" s="14">
        <v>1922</v>
      </c>
      <c r="C15" s="14">
        <v>1937</v>
      </c>
      <c r="D15" s="14">
        <v>1880</v>
      </c>
      <c r="E15" s="14">
        <v>1960</v>
      </c>
      <c r="F15" s="14">
        <v>2021.5209480000001</v>
      </c>
      <c r="G15" s="121"/>
    </row>
    <row r="16" spans="1:7" x14ac:dyDescent="0.45">
      <c r="A16" s="16" t="s">
        <v>18</v>
      </c>
      <c r="B16" s="14">
        <v>3214</v>
      </c>
      <c r="C16" s="14">
        <v>3208</v>
      </c>
      <c r="D16" s="14">
        <v>3129</v>
      </c>
      <c r="E16" s="14">
        <v>3125.7076164325999</v>
      </c>
      <c r="F16" s="14">
        <v>3769.0933651131782</v>
      </c>
      <c r="G16" s="121"/>
    </row>
    <row r="17" spans="1:7" ht="16.2" x14ac:dyDescent="0.45">
      <c r="A17" s="16" t="s">
        <v>23</v>
      </c>
      <c r="B17" s="14">
        <v>1686</v>
      </c>
      <c r="C17" s="14">
        <v>1748</v>
      </c>
      <c r="D17" s="14">
        <v>1651</v>
      </c>
      <c r="E17" s="24">
        <f>SUM(E18+E19)</f>
        <v>1691625.30183</v>
      </c>
      <c r="F17" s="24">
        <v>1716396.6</v>
      </c>
      <c r="G17" s="121"/>
    </row>
    <row r="18" spans="1:7" ht="16.2" x14ac:dyDescent="0.45">
      <c r="A18" s="16" t="s">
        <v>24</v>
      </c>
      <c r="B18" s="14">
        <v>1116</v>
      </c>
      <c r="C18" s="14">
        <v>1139</v>
      </c>
      <c r="D18" s="14">
        <v>1026</v>
      </c>
      <c r="E18" s="24">
        <v>1050022.1018300001</v>
      </c>
      <c r="F18" s="24">
        <v>990892.1</v>
      </c>
      <c r="G18" s="121"/>
    </row>
    <row r="19" spans="1:7" ht="16.2" x14ac:dyDescent="0.45">
      <c r="A19" s="16" t="s">
        <v>25</v>
      </c>
      <c r="B19" s="14">
        <v>569</v>
      </c>
      <c r="C19" s="14">
        <v>609</v>
      </c>
      <c r="D19" s="14">
        <v>625</v>
      </c>
      <c r="E19" s="24">
        <v>641603.19999999995</v>
      </c>
      <c r="F19" s="24">
        <v>725000</v>
      </c>
      <c r="G19" s="121"/>
    </row>
    <row r="20" spans="1:7" x14ac:dyDescent="0.45">
      <c r="A20" s="11" t="s">
        <v>26</v>
      </c>
      <c r="B20" s="17"/>
      <c r="C20" s="17"/>
      <c r="D20" s="17"/>
      <c r="E20" s="17"/>
      <c r="F20" s="17"/>
      <c r="G20" s="121"/>
    </row>
    <row r="21" spans="1:7" x14ac:dyDescent="0.45">
      <c r="A21" s="13" t="s">
        <v>27</v>
      </c>
      <c r="B21" s="18">
        <v>99755</v>
      </c>
      <c r="C21" s="18">
        <v>99465</v>
      </c>
      <c r="D21" s="18">
        <v>77182</v>
      </c>
      <c r="E21" s="18">
        <v>76790.293000000005</v>
      </c>
      <c r="F21" s="18">
        <v>81239</v>
      </c>
      <c r="G21" s="121"/>
    </row>
    <row r="22" spans="1:7" x14ac:dyDescent="0.45">
      <c r="A22" s="13" t="s">
        <v>28</v>
      </c>
      <c r="B22" s="18">
        <v>11054</v>
      </c>
      <c r="C22" s="18">
        <v>11025</v>
      </c>
      <c r="D22" s="18">
        <v>10097</v>
      </c>
      <c r="E22" s="18">
        <v>10255.383900000001</v>
      </c>
      <c r="F22" s="18">
        <v>10853</v>
      </c>
      <c r="G22" s="121"/>
    </row>
    <row r="23" spans="1:7" x14ac:dyDescent="0.45">
      <c r="A23" s="11" t="s">
        <v>29</v>
      </c>
      <c r="B23" s="19"/>
      <c r="C23" s="19"/>
      <c r="D23" s="19"/>
      <c r="E23" s="17"/>
      <c r="F23" s="17"/>
      <c r="G23" s="121"/>
    </row>
    <row r="24" spans="1:7" x14ac:dyDescent="0.45">
      <c r="A24" s="13" t="s">
        <v>30</v>
      </c>
      <c r="B24" s="18">
        <v>5861</v>
      </c>
      <c r="C24" s="18">
        <v>5874</v>
      </c>
      <c r="D24" s="18">
        <v>5995</v>
      </c>
      <c r="E24" s="18">
        <v>6220</v>
      </c>
      <c r="F24" s="18">
        <v>6583</v>
      </c>
      <c r="G24" s="121"/>
    </row>
    <row r="25" spans="1:7" x14ac:dyDescent="0.45">
      <c r="A25" s="13" t="s">
        <v>31</v>
      </c>
      <c r="B25" s="18">
        <v>1940</v>
      </c>
      <c r="C25" s="18">
        <v>1938</v>
      </c>
      <c r="D25" s="18">
        <v>1877</v>
      </c>
      <c r="E25" s="18">
        <v>1884</v>
      </c>
      <c r="F25" s="18">
        <v>1761</v>
      </c>
      <c r="G25" s="121"/>
    </row>
    <row r="26" spans="1:7" x14ac:dyDescent="0.45">
      <c r="A26" s="9" t="s">
        <v>32</v>
      </c>
      <c r="B26" s="10">
        <v>2018</v>
      </c>
      <c r="C26" s="10">
        <v>2019</v>
      </c>
      <c r="D26" s="10">
        <v>2020</v>
      </c>
      <c r="E26" s="10">
        <v>2021</v>
      </c>
      <c r="F26" s="10">
        <v>2022</v>
      </c>
      <c r="G26" s="121"/>
    </row>
    <row r="27" spans="1:7" x14ac:dyDescent="0.45">
      <c r="A27" s="11" t="s">
        <v>33</v>
      </c>
      <c r="B27" s="17"/>
      <c r="C27" s="17"/>
      <c r="D27" s="17"/>
      <c r="E27" s="17"/>
      <c r="F27" s="17"/>
      <c r="G27" s="121"/>
    </row>
    <row r="28" spans="1:7" ht="16.2" x14ac:dyDescent="0.45">
      <c r="A28" s="13" t="s">
        <v>34</v>
      </c>
      <c r="B28" s="18">
        <v>1068</v>
      </c>
      <c r="C28" s="18">
        <v>1158</v>
      </c>
      <c r="D28" s="18">
        <v>1105</v>
      </c>
      <c r="E28" s="24">
        <v>1111916.6000000001</v>
      </c>
      <c r="F28" s="24">
        <v>1120000</v>
      </c>
      <c r="G28" s="121"/>
    </row>
    <row r="29" spans="1:7" ht="16.2" x14ac:dyDescent="0.45">
      <c r="A29" s="13" t="s">
        <v>35</v>
      </c>
      <c r="B29" s="18">
        <v>395</v>
      </c>
      <c r="C29" s="18">
        <v>469</v>
      </c>
      <c r="D29" s="18">
        <v>474</v>
      </c>
      <c r="E29" s="24">
        <v>463656.6</v>
      </c>
      <c r="F29" s="24">
        <v>460000</v>
      </c>
      <c r="G29" s="121"/>
    </row>
    <row r="30" spans="1:7" ht="16.2" x14ac:dyDescent="0.45">
      <c r="A30" s="13" t="s">
        <v>36</v>
      </c>
      <c r="B30" s="18">
        <v>673</v>
      </c>
      <c r="C30" s="18">
        <v>689</v>
      </c>
      <c r="D30" s="18">
        <v>631</v>
      </c>
      <c r="E30" s="24">
        <v>648260</v>
      </c>
      <c r="F30" s="24">
        <v>660000</v>
      </c>
      <c r="G30" s="121"/>
    </row>
    <row r="31" spans="1:7" x14ac:dyDescent="0.45">
      <c r="A31" s="15" t="s">
        <v>37</v>
      </c>
      <c r="B31" s="20">
        <v>97.6</v>
      </c>
      <c r="C31" s="20">
        <v>93.5</v>
      </c>
      <c r="D31" s="20">
        <v>67.3</v>
      </c>
      <c r="E31" s="20">
        <v>63.469081347394088</v>
      </c>
      <c r="F31" s="20">
        <v>73</v>
      </c>
      <c r="G31" s="121"/>
    </row>
    <row r="32" spans="1:7" x14ac:dyDescent="0.45">
      <c r="A32" s="11" t="s">
        <v>38</v>
      </c>
      <c r="B32" s="17"/>
      <c r="C32" s="17"/>
      <c r="D32" s="17"/>
      <c r="E32" s="17"/>
      <c r="F32" s="17"/>
    </row>
    <row r="33" spans="1:6" x14ac:dyDescent="0.45">
      <c r="A33" s="13" t="s">
        <v>39</v>
      </c>
      <c r="B33" s="18">
        <v>2589</v>
      </c>
      <c r="C33" s="18">
        <v>2857</v>
      </c>
      <c r="D33" s="18">
        <v>2536</v>
      </c>
      <c r="E33" s="18">
        <v>2570.8266750000003</v>
      </c>
      <c r="F33" s="18">
        <v>2679</v>
      </c>
    </row>
    <row r="34" spans="1:6" x14ac:dyDescent="0.45">
      <c r="A34" s="13" t="s">
        <v>40</v>
      </c>
      <c r="B34" s="18">
        <v>59</v>
      </c>
      <c r="C34" s="18">
        <v>55</v>
      </c>
      <c r="D34" s="18">
        <v>26</v>
      </c>
      <c r="E34" s="18">
        <f>2571-2557</f>
        <v>14</v>
      </c>
      <c r="F34" s="18">
        <v>12</v>
      </c>
    </row>
    <row r="35" spans="1:6" x14ac:dyDescent="0.45">
      <c r="A35" s="11" t="s">
        <v>41</v>
      </c>
      <c r="B35" s="19"/>
      <c r="C35" s="19"/>
      <c r="D35" s="19"/>
      <c r="E35" s="17"/>
      <c r="F35" s="17"/>
    </row>
    <row r="36" spans="1:6" ht="16.8" x14ac:dyDescent="0.45">
      <c r="A36" s="13" t="s">
        <v>42</v>
      </c>
      <c r="B36" s="18">
        <v>71714</v>
      </c>
      <c r="C36" s="18">
        <v>68334</v>
      </c>
      <c r="D36" s="18">
        <v>55187.1</v>
      </c>
      <c r="E36" s="18">
        <v>54813</v>
      </c>
      <c r="F36" s="18">
        <v>22070</v>
      </c>
    </row>
    <row r="37" spans="1:6" x14ac:dyDescent="0.45">
      <c r="A37" s="13" t="s">
        <v>43</v>
      </c>
      <c r="B37" s="21">
        <v>0.01</v>
      </c>
      <c r="C37" s="21">
        <v>0.01</v>
      </c>
      <c r="D37" s="21">
        <v>0.01</v>
      </c>
      <c r="E37" s="21">
        <v>6.7953034767762452E-3</v>
      </c>
      <c r="F37" s="21">
        <v>7.4764875927599995E-3</v>
      </c>
    </row>
    <row r="38" spans="1:6" x14ac:dyDescent="0.45">
      <c r="A38" s="15" t="s">
        <v>44</v>
      </c>
      <c r="B38" s="20">
        <v>19.3</v>
      </c>
      <c r="C38" s="20">
        <v>16.2</v>
      </c>
      <c r="D38" s="20">
        <v>14.4</v>
      </c>
      <c r="E38" s="20">
        <v>16.971631979909528</v>
      </c>
      <c r="F38" s="20">
        <v>13.051146914625001</v>
      </c>
    </row>
    <row r="39" spans="1:6" x14ac:dyDescent="0.45">
      <c r="A39" s="11" t="s">
        <v>45</v>
      </c>
      <c r="B39" s="17"/>
      <c r="C39" s="17"/>
      <c r="D39" s="17"/>
      <c r="E39" s="17"/>
      <c r="F39" s="17"/>
    </row>
    <row r="40" spans="1:6" ht="16.8" x14ac:dyDescent="0.45">
      <c r="A40" s="13" t="s">
        <v>42</v>
      </c>
      <c r="B40" s="18">
        <v>15489</v>
      </c>
      <c r="C40" s="18">
        <v>15520</v>
      </c>
      <c r="D40" s="18">
        <v>15745</v>
      </c>
      <c r="E40" s="18">
        <v>16454</v>
      </c>
      <c r="F40" s="18">
        <v>19948</v>
      </c>
    </row>
    <row r="41" spans="1:6" x14ac:dyDescent="0.45">
      <c r="A41" s="13" t="s">
        <v>46</v>
      </c>
      <c r="B41" s="18">
        <v>5004</v>
      </c>
      <c r="C41" s="18">
        <v>5033</v>
      </c>
      <c r="D41" s="18">
        <v>4843</v>
      </c>
      <c r="E41" s="18">
        <v>4860.8999999999996</v>
      </c>
      <c r="F41" s="18">
        <v>4490</v>
      </c>
    </row>
    <row r="42" spans="1:6" x14ac:dyDescent="0.45">
      <c r="A42" s="15" t="s">
        <v>44</v>
      </c>
      <c r="B42" s="22">
        <v>2.5</v>
      </c>
      <c r="C42" s="22">
        <v>2.2999999999999998</v>
      </c>
      <c r="D42" s="22">
        <v>1.9</v>
      </c>
      <c r="E42" s="22">
        <v>1.7</v>
      </c>
      <c r="F42" s="22">
        <v>1.9</v>
      </c>
    </row>
    <row r="43" spans="1:6" x14ac:dyDescent="0.45">
      <c r="A43" s="15" t="s">
        <v>46</v>
      </c>
      <c r="B43" s="22">
        <v>0.8</v>
      </c>
      <c r="C43" s="22">
        <v>0.7</v>
      </c>
      <c r="D43" s="22">
        <v>0.5</v>
      </c>
      <c r="E43" s="22">
        <v>0.5</v>
      </c>
      <c r="F43" s="22">
        <v>0.5</v>
      </c>
    </row>
    <row r="44" spans="1:6" ht="75" customHeight="1" x14ac:dyDescent="0.45">
      <c r="A44" s="277" t="s">
        <v>47</v>
      </c>
      <c r="B44" s="277"/>
      <c r="C44" s="277"/>
      <c r="D44" s="277"/>
      <c r="E44" s="277"/>
      <c r="F44" s="277"/>
    </row>
    <row r="45" spans="1:6" ht="16.2" x14ac:dyDescent="0.45">
      <c r="A45" s="5" t="s">
        <v>718</v>
      </c>
    </row>
    <row r="46" spans="1:6" x14ac:dyDescent="0.45">
      <c r="A46" s="5" t="s">
        <v>728</v>
      </c>
    </row>
  </sheetData>
  <mergeCells count="2">
    <mergeCell ref="A44:F44"/>
    <mergeCell ref="A4:F4"/>
  </mergeCells>
  <phoneticPr fontId="1"/>
  <hyperlinks>
    <hyperlink ref="F1" location="目次!A1" display="目次に戻る" xr:uid="{A8284453-07C5-47C5-BE17-D8A9F03FD5F5}"/>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8"/>
  <sheetViews>
    <sheetView workbookViewId="0">
      <selection activeCell="C6" sqref="C6"/>
    </sheetView>
  </sheetViews>
  <sheetFormatPr defaultColWidth="9" defaultRowHeight="15" x14ac:dyDescent="0.45"/>
  <cols>
    <col min="1" max="1" width="18.09765625" style="5" bestFit="1" customWidth="1"/>
    <col min="2" max="6" width="18.59765625" style="5" customWidth="1"/>
    <col min="7" max="16384" width="9" style="5"/>
  </cols>
  <sheetData>
    <row r="1" spans="1:6" ht="18" x14ac:dyDescent="0.45">
      <c r="D1" s="6"/>
      <c r="E1" s="6"/>
      <c r="F1" s="116" t="s">
        <v>10</v>
      </c>
    </row>
    <row r="2" spans="1:6" ht="18.600000000000001" x14ac:dyDescent="0.45">
      <c r="A2" s="7" t="s">
        <v>11</v>
      </c>
    </row>
    <row r="3" spans="1:6" ht="18.600000000000001" x14ac:dyDescent="0.45">
      <c r="A3" s="7"/>
    </row>
    <row r="4" spans="1:6" ht="16.2" x14ac:dyDescent="0.45">
      <c r="A4" s="278" t="s">
        <v>740</v>
      </c>
      <c r="B4" s="278"/>
      <c r="C4" s="278"/>
      <c r="D4" s="278"/>
      <c r="F4" s="124" t="s">
        <v>762</v>
      </c>
    </row>
    <row r="5" spans="1:6" x14ac:dyDescent="0.45">
      <c r="A5" s="10"/>
      <c r="B5" s="10"/>
      <c r="C5" s="10" t="s">
        <v>267</v>
      </c>
      <c r="D5" s="10" t="s">
        <v>268</v>
      </c>
      <c r="E5" s="10" t="s">
        <v>269</v>
      </c>
      <c r="F5" s="10" t="s">
        <v>170</v>
      </c>
    </row>
    <row r="6" spans="1:6" ht="16.2" x14ac:dyDescent="0.3">
      <c r="A6" s="228" t="s">
        <v>257</v>
      </c>
      <c r="B6" s="229" t="s">
        <v>929</v>
      </c>
      <c r="C6" s="230">
        <v>18223</v>
      </c>
      <c r="D6" s="230">
        <v>58</v>
      </c>
      <c r="E6" s="294">
        <v>416697</v>
      </c>
      <c r="F6" s="295">
        <v>468237</v>
      </c>
    </row>
    <row r="7" spans="1:6" x14ac:dyDescent="0.3">
      <c r="A7" s="231"/>
      <c r="B7" s="229" t="s">
        <v>258</v>
      </c>
      <c r="C7" s="230">
        <v>1467</v>
      </c>
      <c r="D7" s="230">
        <v>7292</v>
      </c>
      <c r="E7" s="294"/>
      <c r="F7" s="295"/>
    </row>
    <row r="8" spans="1:6" x14ac:dyDescent="0.3">
      <c r="A8" s="231"/>
      <c r="B8" s="229" t="s">
        <v>259</v>
      </c>
      <c r="C8" s="230">
        <v>277</v>
      </c>
      <c r="D8" s="230">
        <v>372</v>
      </c>
      <c r="E8" s="294"/>
      <c r="F8" s="295"/>
    </row>
    <row r="9" spans="1:6" x14ac:dyDescent="0.3">
      <c r="A9" s="231"/>
      <c r="B9" s="229" t="s">
        <v>260</v>
      </c>
      <c r="C9" s="230">
        <v>8</v>
      </c>
      <c r="D9" s="230">
        <v>106</v>
      </c>
      <c r="E9" s="294"/>
      <c r="F9" s="295"/>
    </row>
    <row r="10" spans="1:6" x14ac:dyDescent="0.3">
      <c r="A10" s="232"/>
      <c r="B10" s="229" t="s">
        <v>447</v>
      </c>
      <c r="C10" s="230">
        <v>19627</v>
      </c>
      <c r="D10" s="230">
        <v>321</v>
      </c>
      <c r="E10" s="294"/>
      <c r="F10" s="295"/>
    </row>
    <row r="11" spans="1:6" x14ac:dyDescent="0.3">
      <c r="A11" s="228" t="s">
        <v>261</v>
      </c>
      <c r="B11" s="229" t="s">
        <v>262</v>
      </c>
      <c r="C11" s="233">
        <v>3790</v>
      </c>
      <c r="D11" s="230">
        <v>0</v>
      </c>
      <c r="E11" s="294"/>
      <c r="F11" s="295"/>
    </row>
    <row r="12" spans="1:6" x14ac:dyDescent="0.3">
      <c r="A12" s="231"/>
      <c r="B12" s="229" t="s">
        <v>263</v>
      </c>
      <c r="C12" s="234">
        <v>22632</v>
      </c>
      <c r="D12" s="234">
        <v>13214</v>
      </c>
      <c r="E12" s="234" t="s">
        <v>306</v>
      </c>
      <c r="F12" s="233">
        <f t="shared" ref="F12:F13" si="0">SUM(C12:E12)</f>
        <v>35846</v>
      </c>
    </row>
    <row r="13" spans="1:6" x14ac:dyDescent="0.3">
      <c r="A13" s="232"/>
      <c r="B13" s="229" t="s">
        <v>264</v>
      </c>
      <c r="C13" s="234">
        <v>8402</v>
      </c>
      <c r="D13" s="234">
        <v>3290</v>
      </c>
      <c r="E13" s="234" t="s">
        <v>306</v>
      </c>
      <c r="F13" s="233">
        <f t="shared" si="0"/>
        <v>11692</v>
      </c>
    </row>
    <row r="14" spans="1:6" x14ac:dyDescent="0.3">
      <c r="A14" s="228" t="s">
        <v>265</v>
      </c>
      <c r="B14" s="229" t="s">
        <v>766</v>
      </c>
      <c r="C14" s="233">
        <v>183686</v>
      </c>
      <c r="D14" s="233">
        <v>143668</v>
      </c>
      <c r="E14" s="234" t="s">
        <v>306</v>
      </c>
      <c r="F14" s="233">
        <f>SUM(C14:E14)</f>
        <v>327354</v>
      </c>
    </row>
    <row r="15" spans="1:6" x14ac:dyDescent="0.3">
      <c r="A15" s="298" t="s">
        <v>266</v>
      </c>
      <c r="B15" s="298"/>
      <c r="C15" s="296">
        <v>426431</v>
      </c>
      <c r="D15" s="297"/>
      <c r="E15" s="233">
        <f>SUM(E6:E14)</f>
        <v>416697</v>
      </c>
      <c r="F15" s="233">
        <f>SUM(C15:E15)</f>
        <v>843128</v>
      </c>
    </row>
    <row r="16" spans="1:6" x14ac:dyDescent="0.45">
      <c r="A16" s="5" t="s">
        <v>717</v>
      </c>
    </row>
    <row r="17" spans="1:5" x14ac:dyDescent="0.45">
      <c r="A17" s="46" t="s">
        <v>719</v>
      </c>
      <c r="B17" s="46"/>
      <c r="C17" s="46"/>
      <c r="D17" s="46"/>
      <c r="E17" s="46"/>
    </row>
    <row r="18" spans="1:5" x14ac:dyDescent="0.45">
      <c r="A18" s="5" t="s">
        <v>716</v>
      </c>
      <c r="D18" s="140"/>
    </row>
  </sheetData>
  <mergeCells count="5">
    <mergeCell ref="A4:D4"/>
    <mergeCell ref="E6:E11"/>
    <mergeCell ref="F6:F11"/>
    <mergeCell ref="C15:D15"/>
    <mergeCell ref="A15:B15"/>
  </mergeCells>
  <phoneticPr fontId="1"/>
  <hyperlinks>
    <hyperlink ref="F1" location="目次!A1" display="目次に戻る" xr:uid="{00000000-0004-0000-0700-000000000000}"/>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2"/>
  <sheetViews>
    <sheetView topLeftCell="A3" workbookViewId="0">
      <selection activeCell="D25" sqref="D25"/>
    </sheetView>
  </sheetViews>
  <sheetFormatPr defaultColWidth="9" defaultRowHeight="15" x14ac:dyDescent="0.45"/>
  <cols>
    <col min="1" max="1" width="5.59765625" style="5" customWidth="1"/>
    <col min="2" max="2" width="18.5" style="5" customWidth="1"/>
    <col min="3" max="3" width="12.59765625" style="5" customWidth="1"/>
    <col min="4" max="4" width="74.3984375" style="5" customWidth="1"/>
    <col min="5" max="5" width="16.8984375" style="5" customWidth="1"/>
    <col min="6" max="16384" width="9" style="5"/>
  </cols>
  <sheetData>
    <row r="1" spans="1:6" ht="18" x14ac:dyDescent="0.45">
      <c r="E1" s="116" t="s">
        <v>10</v>
      </c>
    </row>
    <row r="2" spans="1:6" ht="18.600000000000001" x14ac:dyDescent="0.45">
      <c r="A2" s="7" t="s">
        <v>11</v>
      </c>
    </row>
    <row r="3" spans="1:6" ht="18.600000000000001" x14ac:dyDescent="0.45">
      <c r="A3" s="7"/>
    </row>
    <row r="4" spans="1:6" x14ac:dyDescent="0.45">
      <c r="A4" s="278" t="s">
        <v>745</v>
      </c>
      <c r="B4" s="278"/>
      <c r="C4" s="278"/>
      <c r="D4" s="278"/>
      <c r="E4" s="278"/>
    </row>
    <row r="5" spans="1:6" x14ac:dyDescent="0.45">
      <c r="A5" s="299" t="s">
        <v>125</v>
      </c>
      <c r="B5" s="300"/>
      <c r="C5" s="10" t="s">
        <v>126</v>
      </c>
      <c r="D5" s="10" t="s">
        <v>127</v>
      </c>
      <c r="E5" s="41" t="s">
        <v>128</v>
      </c>
    </row>
    <row r="6" spans="1:6" ht="30" x14ac:dyDescent="0.45">
      <c r="A6" s="11">
        <v>1</v>
      </c>
      <c r="B6" s="49" t="s">
        <v>129</v>
      </c>
      <c r="C6" s="12" t="s">
        <v>130</v>
      </c>
      <c r="D6" s="50" t="s">
        <v>131</v>
      </c>
      <c r="E6" s="141">
        <v>338394.4</v>
      </c>
      <c r="F6" s="129"/>
    </row>
    <row r="7" spans="1:6" x14ac:dyDescent="0.45">
      <c r="A7" s="11">
        <v>2</v>
      </c>
      <c r="B7" s="49" t="s">
        <v>132</v>
      </c>
      <c r="C7" s="12" t="s">
        <v>130</v>
      </c>
      <c r="D7" s="49" t="s">
        <v>133</v>
      </c>
      <c r="E7" s="17">
        <v>28454.6</v>
      </c>
      <c r="F7" s="129"/>
    </row>
    <row r="8" spans="1:6" ht="45" x14ac:dyDescent="0.45">
      <c r="A8" s="11">
        <v>3</v>
      </c>
      <c r="B8" s="50" t="s">
        <v>134</v>
      </c>
      <c r="C8" s="12" t="s">
        <v>130</v>
      </c>
      <c r="D8" s="50" t="s">
        <v>135</v>
      </c>
      <c r="E8" s="141">
        <v>12877.647000000001</v>
      </c>
      <c r="F8" s="129"/>
    </row>
    <row r="9" spans="1:6" ht="30" x14ac:dyDescent="0.45">
      <c r="A9" s="13">
        <v>4</v>
      </c>
      <c r="B9" s="51" t="s">
        <v>136</v>
      </c>
      <c r="C9" s="38" t="s">
        <v>137</v>
      </c>
      <c r="D9" s="52" t="s">
        <v>138</v>
      </c>
      <c r="E9" s="23" t="s">
        <v>139</v>
      </c>
      <c r="F9" s="129"/>
    </row>
    <row r="10" spans="1:6" x14ac:dyDescent="0.45">
      <c r="A10" s="11">
        <v>5</v>
      </c>
      <c r="B10" s="49" t="s">
        <v>140</v>
      </c>
      <c r="C10" s="12" t="s">
        <v>130</v>
      </c>
      <c r="D10" s="50" t="s">
        <v>141</v>
      </c>
      <c r="E10" s="17">
        <v>536.79999999999995</v>
      </c>
      <c r="F10" s="129"/>
    </row>
    <row r="11" spans="1:6" x14ac:dyDescent="0.45">
      <c r="A11" s="11">
        <v>6</v>
      </c>
      <c r="B11" s="49" t="s">
        <v>142</v>
      </c>
      <c r="C11" s="12" t="s">
        <v>130</v>
      </c>
      <c r="D11" s="50" t="s">
        <v>143</v>
      </c>
      <c r="E11" s="17">
        <v>450.06</v>
      </c>
      <c r="F11" s="129"/>
    </row>
    <row r="12" spans="1:6" x14ac:dyDescent="0.45">
      <c r="A12" s="11">
        <v>7</v>
      </c>
      <c r="B12" s="49" t="s">
        <v>144</v>
      </c>
      <c r="C12" s="12" t="s">
        <v>130</v>
      </c>
      <c r="D12" s="50" t="s">
        <v>145</v>
      </c>
      <c r="E12" s="141">
        <v>1281.9000000000001</v>
      </c>
      <c r="F12" s="129"/>
    </row>
    <row r="13" spans="1:6" ht="30" x14ac:dyDescent="0.45">
      <c r="A13" s="13">
        <v>8</v>
      </c>
      <c r="B13" s="51" t="s">
        <v>146</v>
      </c>
      <c r="C13" s="38" t="s">
        <v>137</v>
      </c>
      <c r="D13" s="52" t="s">
        <v>147</v>
      </c>
      <c r="E13" s="23" t="s">
        <v>139</v>
      </c>
      <c r="F13" s="129"/>
    </row>
    <row r="14" spans="1:6" ht="30" x14ac:dyDescent="0.45">
      <c r="A14" s="11">
        <v>9</v>
      </c>
      <c r="B14" s="49" t="s">
        <v>148</v>
      </c>
      <c r="C14" s="12" t="s">
        <v>130</v>
      </c>
      <c r="D14" s="50" t="s">
        <v>149</v>
      </c>
      <c r="E14" s="17" t="s">
        <v>139</v>
      </c>
      <c r="F14" s="129"/>
    </row>
    <row r="15" spans="1:6" ht="30" x14ac:dyDescent="0.45">
      <c r="A15" s="13">
        <v>10</v>
      </c>
      <c r="B15" s="51" t="s">
        <v>150</v>
      </c>
      <c r="C15" s="38" t="s">
        <v>137</v>
      </c>
      <c r="D15" s="52" t="s">
        <v>151</v>
      </c>
      <c r="E15" s="23" t="s">
        <v>139</v>
      </c>
      <c r="F15" s="129"/>
    </row>
    <row r="16" spans="1:6" ht="30" x14ac:dyDescent="0.45">
      <c r="A16" s="13">
        <v>11</v>
      </c>
      <c r="B16" s="51" t="s">
        <v>152</v>
      </c>
      <c r="C16" s="38" t="s">
        <v>137</v>
      </c>
      <c r="D16" s="52" t="s">
        <v>153</v>
      </c>
      <c r="E16" s="23" t="s">
        <v>139</v>
      </c>
      <c r="F16" s="129"/>
    </row>
    <row r="17" spans="1:6" x14ac:dyDescent="0.45">
      <c r="A17" s="11">
        <v>12</v>
      </c>
      <c r="B17" s="49" t="s">
        <v>154</v>
      </c>
      <c r="C17" s="12" t="s">
        <v>130</v>
      </c>
      <c r="D17" s="50" t="s">
        <v>155</v>
      </c>
      <c r="E17" s="141">
        <v>18760.900000000001</v>
      </c>
      <c r="F17" s="129"/>
    </row>
    <row r="18" spans="1:6" x14ac:dyDescent="0.45">
      <c r="A18" s="11">
        <v>13</v>
      </c>
      <c r="B18" s="49" t="s">
        <v>156</v>
      </c>
      <c r="C18" s="12" t="s">
        <v>130</v>
      </c>
      <c r="D18" s="50" t="s">
        <v>157</v>
      </c>
      <c r="E18" s="17">
        <v>15940.4</v>
      </c>
      <c r="F18" s="129"/>
    </row>
    <row r="19" spans="1:6" ht="30" x14ac:dyDescent="0.45">
      <c r="A19" s="13">
        <v>14</v>
      </c>
      <c r="B19" s="51" t="s">
        <v>158</v>
      </c>
      <c r="C19" s="38" t="s">
        <v>137</v>
      </c>
      <c r="D19" s="52" t="s">
        <v>159</v>
      </c>
      <c r="E19" s="23" t="s">
        <v>139</v>
      </c>
      <c r="F19" s="129"/>
    </row>
    <row r="20" spans="1:6" ht="30" x14ac:dyDescent="0.45">
      <c r="A20" s="13">
        <v>15</v>
      </c>
      <c r="B20" s="16" t="s">
        <v>160</v>
      </c>
      <c r="C20" s="40" t="s">
        <v>137</v>
      </c>
      <c r="D20" s="13" t="s">
        <v>161</v>
      </c>
      <c r="E20" s="42" t="s">
        <v>139</v>
      </c>
      <c r="F20" s="129"/>
    </row>
    <row r="21" spans="1:6" x14ac:dyDescent="0.45">
      <c r="A21" s="301" t="s">
        <v>93</v>
      </c>
      <c r="B21" s="302"/>
      <c r="C21" s="302"/>
      <c r="D21" s="303"/>
      <c r="E21" s="23">
        <f>SUM(E6:E20)</f>
        <v>416696.70700000005</v>
      </c>
      <c r="F21" s="129"/>
    </row>
    <row r="22" spans="1:6" x14ac:dyDescent="0.45">
      <c r="A22" s="5" t="s">
        <v>915</v>
      </c>
    </row>
  </sheetData>
  <mergeCells count="3">
    <mergeCell ref="A4:E4"/>
    <mergeCell ref="A5:B5"/>
    <mergeCell ref="A21:D21"/>
  </mergeCells>
  <phoneticPr fontId="1"/>
  <hyperlinks>
    <hyperlink ref="E1" location="目次!A1" display="目次に戻る" xr:uid="{00000000-0004-0000-0A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51</vt:i4>
      </vt:variant>
    </vt:vector>
  </HeadingPairs>
  <TitlesOfParts>
    <vt:vector size="51" baseType="lpstr">
      <vt:lpstr>目次</vt:lpstr>
      <vt:lpstr>環境1.環境に関する認証取得状況</vt:lpstr>
      <vt:lpstr>環境2.食品廃棄物の再生利用実績	</vt:lpstr>
      <vt:lpstr>環境3.PRTR法等届出対象化学物質</vt:lpstr>
      <vt:lpstr>環境4.容器包装の再商品化義務量</vt:lpstr>
      <vt:lpstr>環境5.環境会計</vt:lpstr>
      <vt:lpstr>環境6.環境負荷の全体像</vt:lpstr>
      <vt:lpstr>環境7.2022 年度のCO2 排出量</vt:lpstr>
      <vt:lpstr>環境8.スコープ3排出量</vt:lpstr>
      <vt:lpstr>環境9.CO2排出量（スコープ1・2）</vt:lpstr>
      <vt:lpstr>環境10.エネルギー使用量（スコープ1・2）</vt:lpstr>
      <vt:lpstr>環境11.物流部門のCO2、NOx、燃料排出量</vt:lpstr>
      <vt:lpstr>環境12.販売用資機材新規導入状況</vt:lpstr>
      <vt:lpstr>環境13.特定プラスチック使用製品提供量の推移</vt:lpstr>
      <vt:lpstr>環境14.プラスチック使用製品産業廃棄物等の排出量</vt:lpstr>
      <vt:lpstr>環境15.生産拠点におけるWRI Aqueduct</vt:lpstr>
      <vt:lpstr>環境16.水リスク調査コスト</vt:lpstr>
      <vt:lpstr>環境17.水使用量</vt:lpstr>
      <vt:lpstr>環境18. 廃棄物排出量</vt:lpstr>
      <vt:lpstr>環境19.種類別廃棄物排出量と再資源化率</vt:lpstr>
      <vt:lpstr>環境20. 生産拠点における生物多様性</vt:lpstr>
      <vt:lpstr>環境21.海外生産拠点における水の定量データ</vt:lpstr>
      <vt:lpstr>環境22.国内生産拠点における水の定量データ</vt:lpstr>
      <vt:lpstr>環境23.地域別サイトレポート（海外）</vt:lpstr>
      <vt:lpstr>環境24.国内サイトレポート</vt:lpstr>
      <vt:lpstr>社会1. 低カロリー商品乳製品売上金額比率</vt:lpstr>
      <vt:lpstr>社会2.コミュニティ投資額</vt:lpstr>
      <vt:lpstr>社会3.CSR調達アンケート・スコアごとの取引先数</vt:lpstr>
      <vt:lpstr>社会4.グリーン購入率</vt:lpstr>
      <vt:lpstr>社会5.原材料の地元調達比率</vt:lpstr>
      <vt:lpstr>社会6.人権啓発研修</vt:lpstr>
      <vt:lpstr>社会7.品質に関する認証取得</vt:lpstr>
      <vt:lpstr>社会8.ご相談の件数と内訳</vt:lpstr>
      <vt:lpstr>社会9.初任給と最低賃金との比較</vt:lpstr>
      <vt:lpstr>社会10.ヤクルト本社の人材データ</vt:lpstr>
      <vt:lpstr>社会11.海外ヤクルトグループの人材データ</vt:lpstr>
      <vt:lpstr>社会12.研修受講時間・費用</vt:lpstr>
      <vt:lpstr>社会13.代田イズム研修会</vt:lpstr>
      <vt:lpstr>社会14.女性管理職比率の推移</vt:lpstr>
      <vt:lpstr>社会15.障がい者雇用率の推移</vt:lpstr>
      <vt:lpstr>社会16.定年退職時における継続雇用率</vt:lpstr>
      <vt:lpstr>社会17.年次有給休暇の取得率と月間平均残業時間</vt:lpstr>
      <vt:lpstr>社会18. 育児休業取得率の推移</vt:lpstr>
      <vt:lpstr>社会19. 労働災害度数率・強度率</vt:lpstr>
      <vt:lpstr>ガバナンス1.組織形態</vt:lpstr>
      <vt:lpstr>ガバナンス2.各組織体の開催状況</vt:lpstr>
      <vt:lpstr>ガバナンス3.監査役会における報告内訳</vt:lpstr>
      <vt:lpstr>ガバナンス4.役員報酬</vt:lpstr>
      <vt:lpstr>ガバナンス5.安否確認システムの訓練参加率</vt:lpstr>
      <vt:lpstr>ガバナンス6.内部通報制度利用実績</vt:lpstr>
      <vt:lpstr>ガバナンス7.各種研修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NCF</dc:creator>
  <cp:lastModifiedBy>石飛 領斗</cp:lastModifiedBy>
  <dcterms:created xsi:type="dcterms:W3CDTF">2022-08-31T05:27:56Z</dcterms:created>
  <dcterms:modified xsi:type="dcterms:W3CDTF">2024-03-06T08:43:50Z</dcterms:modified>
</cp:coreProperties>
</file>