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E:\★ヤクルト2025\ヤクルト2024\★第三者保証\ESGデータ集（エクセル作業）\"/>
    </mc:Choice>
  </mc:AlternateContent>
  <xr:revisionPtr revIDLastSave="0" documentId="13_ncr:1_{7A78FA21-686A-457D-8DE7-DE8D38084164}" xr6:coauthVersionLast="47" xr6:coauthVersionMax="47" xr10:uidLastSave="{00000000-0000-0000-0000-000000000000}"/>
  <bookViews>
    <workbookView xWindow="-110" yWindow="-110" windowWidth="19420" windowHeight="10300" firstSheet="9" activeTab="9" xr2:uid="{33A80AD7-ABE2-43E9-8614-0376DA66B6C5}"/>
  </bookViews>
  <sheets>
    <sheet name="目次" sheetId="1" r:id="rId1"/>
    <sheet name="環境1.環境に関する認証取得状況" sheetId="4" r:id="rId2"/>
    <sheet name="環境2.食品廃棄物の再生利用実績_x0009_" sheetId="5" r:id="rId3"/>
    <sheet name="環境3.PRTR法等届出対象化学物質" sheetId="7" r:id="rId4"/>
    <sheet name="環境4.容器包装の再商品化義務量" sheetId="8" r:id="rId5"/>
    <sheet name="環境5.環境会計" sheetId="3" r:id="rId6"/>
    <sheet name="環境6.環境負荷の全体像" sheetId="2" r:id="rId7"/>
    <sheet name="環境7.2023 年度のCO2 排出量" sheetId="9" r:id="rId8"/>
    <sheet name="環境8.スコープ3排出量" sheetId="12" r:id="rId9"/>
    <sheet name="環境9.CO2排出量（スコープ1・2）" sheetId="10" r:id="rId10"/>
    <sheet name="環境10.エネルギー使用量（スコープ1・2）" sheetId="11" r:id="rId11"/>
    <sheet name="環境11.物流部門のCO2、NOx、燃料排出量" sheetId="13" r:id="rId12"/>
    <sheet name="環境12.販売用資機材新規導入状況" sheetId="14" r:id="rId13"/>
    <sheet name="環境13.特定プラスチック使用製品提供量の推移" sheetId="15" r:id="rId14"/>
    <sheet name="環境14.プラスチック使用製品産業廃棄物等の排出量" sheetId="52" r:id="rId15"/>
    <sheet name="環境15.生産拠点におけるWRI Aqueduct" sheetId="16" r:id="rId16"/>
    <sheet name="環境16.水リスク調査コスト" sheetId="17" r:id="rId17"/>
    <sheet name="環境17.水使用量" sheetId="20" r:id="rId18"/>
    <sheet name="環境18. 廃棄物排出量" sheetId="21" r:id="rId19"/>
    <sheet name="環境19.種類別廃棄物排出量と再資源化率" sheetId="22" r:id="rId20"/>
    <sheet name="環境20. 生産拠点における生物多様性" sheetId="23" r:id="rId21"/>
    <sheet name="環境21.海外生産拠点における水の定量データ" sheetId="53" r:id="rId22"/>
    <sheet name="環境22.国内生産拠点における水の定量データ" sheetId="19" r:id="rId23"/>
    <sheet name="環境23.地域別サイトレポート" sheetId="54" r:id="rId24"/>
    <sheet name="環境24.国内サイトレポート（本社工場）" sheetId="25" r:id="rId25"/>
    <sheet name="社会1. 低カロリー商品乳製品売上金額比率" sheetId="26" r:id="rId26"/>
    <sheet name="社会2.コミュニティ投資額" sheetId="27" r:id="rId27"/>
    <sheet name="社会3.CSR調達アンケート・スコアごとの取引先数" sheetId="38" r:id="rId28"/>
    <sheet name="社会4.グリーン購入率" sheetId="39" r:id="rId29"/>
    <sheet name="社会5.原材料の地元調達比率" sheetId="40" r:id="rId30"/>
    <sheet name="社会6.初任給と最低賃金との比較" sheetId="37" r:id="rId31"/>
    <sheet name="社会7.ヤクルト本社の人材データ" sheetId="31" r:id="rId32"/>
    <sheet name="社会8.海外ヤクルトグループの人材データ" sheetId="32" r:id="rId33"/>
    <sheet name="社会9.研修受講時間・費用" sheetId="30" r:id="rId34"/>
    <sheet name="社会10.代田イズム研修会" sheetId="44" r:id="rId35"/>
    <sheet name="社会11.女性管理職比率の推移" sheetId="33" r:id="rId36"/>
    <sheet name="社会12.障がい者雇用率の推移" sheetId="34" r:id="rId37"/>
    <sheet name="社会13.定年退職時における継続雇用率" sheetId="35" r:id="rId38"/>
    <sheet name="社会14.年次有給休暇の取得率と月間平均残業時間" sheetId="36" r:id="rId39"/>
    <sheet name="社会15. 育児休業取得率の推移" sheetId="42" r:id="rId40"/>
    <sheet name="社会16. 労働災害度数率・強度率" sheetId="43" r:id="rId41"/>
    <sheet name="社会17.人権啓発研修" sheetId="29" r:id="rId42"/>
    <sheet name="社会18.品質に関する認証取得" sheetId="28" r:id="rId43"/>
    <sheet name="社会19.ご相談の件数と内訳" sheetId="41" r:id="rId44"/>
    <sheet name="ガバナンス1.組織形態" sheetId="45" r:id="rId45"/>
    <sheet name="ガバナンス2.各組織体の開催状況" sheetId="46" r:id="rId46"/>
    <sheet name="ガバナンス3.監査役会における報告内訳" sheetId="47" r:id="rId47"/>
    <sheet name="ガバナンス4.役員報酬" sheetId="48" r:id="rId48"/>
    <sheet name="ガバナンス5.安否確認システムの訓練参加率" sheetId="51" r:id="rId49"/>
    <sheet name="ガバナンス6.内部通報制度利用実績" sheetId="49" r:id="rId50"/>
    <sheet name="ガバナンス7.各種研修" sheetId="50" r:id="rId5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C16" i="9" l="1"/>
  <c r="G6" i="21" l="1"/>
  <c r="K7" i="54"/>
  <c r="J7" i="54"/>
  <c r="I7" i="54"/>
  <c r="D7" i="54"/>
  <c r="D34" i="54" s="1"/>
  <c r="F6" i="20"/>
  <c r="F7" i="20"/>
  <c r="F14" i="31" l="1"/>
  <c r="C15" i="9" l="1"/>
  <c r="E21" i="12" l="1"/>
  <c r="E6" i="9" s="1"/>
  <c r="E15" i="9" s="1"/>
  <c r="P88" i="22"/>
  <c r="P87" i="22"/>
  <c r="P86" i="22"/>
  <c r="P85" i="22"/>
  <c r="P84" i="22"/>
  <c r="P82" i="22"/>
  <c r="P81" i="22"/>
  <c r="P80" i="22"/>
  <c r="P79" i="22"/>
  <c r="P83" i="22"/>
  <c r="O90" i="22"/>
  <c r="N90" i="22"/>
  <c r="E13" i="16" l="1"/>
  <c r="D13" i="16"/>
  <c r="C13" i="16"/>
  <c r="B13" i="16"/>
  <c r="D15" i="9"/>
  <c r="E34" i="54" l="1"/>
  <c r="G34" i="54"/>
  <c r="I34" i="54"/>
  <c r="K34" i="54"/>
  <c r="B16" i="19" l="1"/>
  <c r="E19" i="22" l="1"/>
  <c r="F18" i="22"/>
  <c r="E18" i="22"/>
  <c r="F17" i="22"/>
  <c r="E17" i="22"/>
  <c r="F16" i="22"/>
  <c r="E16" i="22"/>
  <c r="F15" i="22"/>
  <c r="E15" i="22"/>
  <c r="F14" i="22"/>
  <c r="E14" i="22"/>
  <c r="F13" i="22"/>
  <c r="E13" i="22"/>
  <c r="F12" i="22"/>
  <c r="E12" i="22"/>
  <c r="F11" i="22"/>
  <c r="E11" i="22"/>
  <c r="F10" i="22"/>
  <c r="E10" i="22"/>
  <c r="F9" i="22"/>
  <c r="E9" i="22"/>
  <c r="G12" i="2" l="1"/>
  <c r="G7" i="2"/>
  <c r="D60" i="22" l="1"/>
  <c r="E59" i="22"/>
  <c r="D59" i="22"/>
  <c r="C59" i="22"/>
  <c r="E56" i="22"/>
  <c r="C56" i="22"/>
  <c r="D56" i="22"/>
  <c r="D46" i="22"/>
  <c r="E40" i="22"/>
  <c r="D40" i="22"/>
  <c r="C40" i="22"/>
  <c r="E22" i="22"/>
  <c r="E21" i="22"/>
  <c r="C20" i="13" l="1"/>
  <c r="B20" i="13"/>
  <c r="H22" i="19" l="1"/>
  <c r="B22" i="19"/>
  <c r="N22" i="19" s="1"/>
  <c r="L90" i="22" l="1"/>
  <c r="M90" i="22" s="1"/>
  <c r="K90" i="22"/>
  <c r="M89" i="22"/>
  <c r="M88" i="22"/>
  <c r="M87" i="22"/>
  <c r="M86" i="22"/>
  <c r="M85" i="22"/>
  <c r="M84" i="22"/>
  <c r="M83" i="22"/>
  <c r="M82" i="22"/>
  <c r="M81" i="22"/>
  <c r="M80" i="22"/>
  <c r="M79" i="22"/>
  <c r="F71" i="22"/>
  <c r="E71" i="22"/>
  <c r="D71" i="22"/>
  <c r="C71" i="22"/>
  <c r="G70" i="22"/>
  <c r="G69" i="22"/>
  <c r="F68" i="22"/>
  <c r="E68" i="22"/>
  <c r="D68" i="22"/>
  <c r="C68" i="22"/>
  <c r="C72" i="22" s="1"/>
  <c r="G67" i="22"/>
  <c r="G66" i="22"/>
  <c r="E60" i="22"/>
  <c r="C60" i="22"/>
  <c r="F58" i="22"/>
  <c r="F57" i="22"/>
  <c r="F55" i="22"/>
  <c r="F54" i="22"/>
  <c r="C46" i="22"/>
  <c r="F46" i="22" s="1"/>
  <c r="F45" i="22"/>
  <c r="E45" i="22"/>
  <c r="F44" i="22"/>
  <c r="E44" i="22"/>
  <c r="E43" i="22"/>
  <c r="E42" i="22"/>
  <c r="F41" i="22"/>
  <c r="E41" i="22"/>
  <c r="E23" i="22"/>
  <c r="D23" i="22"/>
  <c r="C23" i="22"/>
  <c r="C24" i="22" s="1"/>
  <c r="F22" i="22"/>
  <c r="F21" i="22"/>
  <c r="E20" i="22"/>
  <c r="E24" i="22" s="1"/>
  <c r="D20" i="22"/>
  <c r="C20" i="22"/>
  <c r="D24" i="22" l="1"/>
  <c r="F72" i="22"/>
  <c r="E72" i="22"/>
  <c r="D72" i="22"/>
  <c r="G71" i="22"/>
  <c r="F59" i="22"/>
  <c r="F60" i="22" s="1"/>
  <c r="F56" i="22"/>
  <c r="E46" i="22"/>
  <c r="E47" i="22" s="1"/>
  <c r="F40" i="22"/>
  <c r="F23" i="22"/>
  <c r="F20" i="22"/>
  <c r="F24" i="22"/>
  <c r="C47" i="22"/>
  <c r="D47" i="22"/>
  <c r="G68" i="22"/>
  <c r="E10" i="35"/>
  <c r="G72" i="22" l="1"/>
  <c r="F47" i="22"/>
  <c r="E51" i="31"/>
  <c r="D51" i="31"/>
  <c r="C51" i="31"/>
  <c r="B51" i="31"/>
  <c r="E47" i="31"/>
  <c r="D47" i="31"/>
  <c r="C47" i="31"/>
  <c r="B47" i="31"/>
  <c r="E46" i="31"/>
  <c r="D46" i="31"/>
  <c r="C46" i="31"/>
  <c r="B46" i="31"/>
  <c r="E42" i="31"/>
  <c r="D42" i="31"/>
  <c r="C42" i="31"/>
  <c r="B42" i="31"/>
  <c r="E39" i="31"/>
  <c r="D39" i="31"/>
  <c r="C39" i="31"/>
  <c r="B39" i="31"/>
  <c r="E36" i="31"/>
  <c r="D36" i="31"/>
  <c r="C36" i="31"/>
  <c r="B36" i="31"/>
  <c r="E31" i="31"/>
  <c r="E30" i="31"/>
  <c r="E29" i="31"/>
  <c r="E28" i="31"/>
  <c r="E26" i="31"/>
  <c r="E15" i="31"/>
  <c r="E14" i="31"/>
  <c r="B45" i="31" l="1"/>
  <c r="E45" i="31"/>
  <c r="D45" i="31"/>
  <c r="C45" i="31"/>
  <c r="H23" i="19" l="1"/>
  <c r="B23" i="19"/>
  <c r="N23" i="19" s="1"/>
  <c r="H21" i="19"/>
  <c r="B21" i="19"/>
  <c r="H20" i="19"/>
  <c r="B20" i="19"/>
  <c r="H19" i="19"/>
  <c r="B19" i="19"/>
  <c r="H18" i="19"/>
  <c r="N18" i="19" s="1"/>
  <c r="B18" i="19"/>
  <c r="J17" i="19"/>
  <c r="I17" i="19"/>
  <c r="G17" i="19"/>
  <c r="F17" i="19"/>
  <c r="E17" i="19"/>
  <c r="D17" i="19"/>
  <c r="C17" i="19"/>
  <c r="H16" i="19"/>
  <c r="H15" i="19"/>
  <c r="B15" i="19"/>
  <c r="H14" i="19"/>
  <c r="B14" i="19"/>
  <c r="B13" i="19"/>
  <c r="N13" i="19" s="1"/>
  <c r="H12" i="19"/>
  <c r="B12" i="19"/>
  <c r="H11" i="19"/>
  <c r="B11" i="19"/>
  <c r="H10" i="19"/>
  <c r="B10" i="19"/>
  <c r="M9" i="19"/>
  <c r="M24" i="19" s="1"/>
  <c r="L9" i="19"/>
  <c r="L24" i="19" s="1"/>
  <c r="K9" i="19"/>
  <c r="K24" i="19" s="1"/>
  <c r="J9" i="19"/>
  <c r="I9" i="19"/>
  <c r="I24" i="19" s="1"/>
  <c r="G9" i="19"/>
  <c r="F9" i="19"/>
  <c r="E9" i="19"/>
  <c r="D9" i="19"/>
  <c r="C9" i="19"/>
  <c r="H17" i="19" l="1"/>
  <c r="N20" i="19"/>
  <c r="F24" i="19"/>
  <c r="N15" i="19"/>
  <c r="N12" i="19"/>
  <c r="H9" i="19"/>
  <c r="D24" i="19"/>
  <c r="B17" i="19"/>
  <c r="E24" i="19"/>
  <c r="N19" i="19"/>
  <c r="N17" i="19" s="1"/>
  <c r="G24" i="19"/>
  <c r="H24" i="19"/>
  <c r="N21" i="19"/>
  <c r="J24" i="19"/>
  <c r="B9" i="19"/>
  <c r="N14" i="19"/>
  <c r="C24" i="19"/>
  <c r="N16" i="19"/>
  <c r="N10" i="19"/>
  <c r="N11" i="19"/>
  <c r="N9" i="19" l="1"/>
  <c r="B24" i="19"/>
  <c r="N24" i="19" s="1"/>
  <c r="C9" i="52" l="1"/>
  <c r="C10" i="52"/>
  <c r="E17" i="2" l="1"/>
  <c r="E34" i="2" l="1"/>
  <c r="E12" i="2"/>
  <c r="E7" i="2"/>
  <c r="D12" i="2" l="1"/>
  <c r="C12" i="2"/>
  <c r="B12" i="2"/>
  <c r="D7" i="2"/>
  <c r="C7" i="2"/>
  <c r="B7" i="2"/>
</calcChain>
</file>

<file path=xl/sharedStrings.xml><?xml version="1.0" encoding="utf-8"?>
<sst xmlns="http://schemas.openxmlformats.org/spreadsheetml/2006/main" count="1648" uniqueCount="987">
  <si>
    <t>環境データ</t>
    <rPh sb="0" eb="2">
      <t>カンキョウ</t>
    </rPh>
    <phoneticPr fontId="1"/>
  </si>
  <si>
    <t>環境に関する認証取得状況（ISO 14001）</t>
    <phoneticPr fontId="1"/>
  </si>
  <si>
    <t>特定プラスチック使用製品提供量の推移</t>
    <phoneticPr fontId="1"/>
  </si>
  <si>
    <t>社会データ</t>
    <rPh sb="0" eb="2">
      <t>シャカイ</t>
    </rPh>
    <phoneticPr fontId="1"/>
  </si>
  <si>
    <t>グリーン購入率</t>
    <phoneticPr fontId="1"/>
  </si>
  <si>
    <t>ガバナンスデータ</t>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</si>
  <si>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</si>
  <si>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</si>
  <si>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3. 監査役会における報告内訳</t>
    <rPh sb="3" eb="6">
      <t>カンサヤク</t>
    </rPh>
    <rPh sb="6" eb="7">
      <t>カイ</t>
    </rPh>
    <rPh sb="11" eb="13">
      <t>ホウコク</t>
    </rPh>
    <rPh sb="13" eb="15">
      <t>ウチワケ</t>
    </rPh>
    <phoneticPr fontId="1"/>
  </si>
  <si>
    <t>4. 役員報酬</t>
    <rPh sb="3" eb="5">
      <t>ヤクイン</t>
    </rPh>
    <rPh sb="5" eb="7">
      <t>ホウシュウ</t>
    </rPh>
    <phoneticPr fontId="1"/>
  </si>
  <si>
    <t>目次に戻る</t>
    <rPh sb="0" eb="2">
      <t>モクジ</t>
    </rPh>
    <rPh sb="3" eb="4">
      <t>モド</t>
    </rPh>
    <phoneticPr fontId="1"/>
  </si>
  <si>
    <t>環境データ</t>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</si>
  <si>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</si>
  <si>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</si>
  <si>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</si>
  <si>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</si>
  <si>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</si>
  <si>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</si>
  <si>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</si>
  <si>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</si>
  <si>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</si>
  <si>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</si>
  <si>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</si>
  <si>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</si>
  <si>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</si>
  <si>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</si>
  <si>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</si>
  <si>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</si>
  <si>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</si>
  <si>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●物流・販売</t>
    <rPh sb="1" eb="3">
      <t>ブツリュウ</t>
    </rPh>
    <rPh sb="4" eb="6">
      <t>ハンバイ</t>
    </rPh>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</si>
  <si>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</si>
  <si>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</si>
  <si>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</si>
  <si>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</si>
  <si>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</si>
  <si>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</si>
  <si>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</si>
  <si>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</si>
  <si>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</si>
  <si>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</si>
  <si>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</si>
  <si>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</si>
  <si>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t>NOx（t）</t>
    <phoneticPr fontId="1"/>
  </si>
  <si>
    <t>●物流・販売：大気排出</t>
    <rPh sb="1" eb="3">
      <t>ブツリュウ</t>
    </rPh>
    <rPh sb="4" eb="6">
      <t>ハンバイ</t>
    </rPh>
    <phoneticPr fontId="1"/>
  </si>
  <si>
    <t>　うち物流子会社車両（t）</t>
    <phoneticPr fontId="1"/>
  </si>
  <si>
    <t>●環境会計の実績</t>
    <rPh sb="1" eb="3">
      <t>カンキョウ</t>
    </rPh>
    <rPh sb="3" eb="5">
      <t>カイケイ</t>
    </rPh>
    <rPh sb="6" eb="8">
      <t>ジッセキ</t>
    </rPh>
    <phoneticPr fontId="1"/>
  </si>
  <si>
    <t>（単位：百万円）</t>
    <rPh sb="1" eb="3">
      <t>タンイ</t>
    </rPh>
    <rPh sb="4" eb="7">
      <t>ヒャクマンエン</t>
    </rPh>
    <phoneticPr fontId="1"/>
  </si>
  <si>
    <t>分類</t>
  </si>
  <si>
    <t>主な取り組み内容</t>
  </si>
  <si>
    <t>投資額</t>
  </si>
  <si>
    <t>費用額</t>
  </si>
  <si>
    <t>合計</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</si>
  <si>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</si>
  <si>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</si>
  <si>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</si>
  <si>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</si>
  <si>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</si>
  <si>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</si>
  <si>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</si>
  <si>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</si>
  <si>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</si>
  <si>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</si>
  <si>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</si>
  <si>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</si>
  <si>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</si>
  <si>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</si>
  <si>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</si>
  <si>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</si>
  <si>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</si>
  <si>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</si>
  <si>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効果の内容</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</si>
  <si>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</si>
  <si>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</si>
  <si>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</si>
  <si>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</si>
  <si>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</si>
  <si>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</si>
  <si>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</si>
  <si>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取得拠点数</t>
    <phoneticPr fontId="1"/>
  </si>
  <si>
    <t>取得比率</t>
    <phoneticPr fontId="1"/>
  </si>
  <si>
    <t>中央研究所</t>
    <phoneticPr fontId="1"/>
  </si>
  <si>
    <t>国内販売会社（全101社）</t>
    <phoneticPr fontId="1"/>
  </si>
  <si>
    <t>海外工場（全27か所）</t>
    <phoneticPr fontId="1"/>
  </si>
  <si>
    <t>1. 環境に関する認証取得状況（ISO 14001）</t>
    <rPh sb="3" eb="5">
      <t>カンキョウ</t>
    </rPh>
    <rPh sb="6" eb="7">
      <t>カン</t>
    </rPh>
    <rPh sb="9" eb="11">
      <t>ニンショウ</t>
    </rPh>
    <rPh sb="11" eb="13">
      <t>シュトク</t>
    </rPh>
    <rPh sb="13" eb="15">
      <t>ジョウキョウ</t>
    </rPh>
    <phoneticPr fontId="1"/>
  </si>
  <si>
    <t>容器包装の区分</t>
  </si>
  <si>
    <t>ガラスびん（t）</t>
    <phoneticPr fontId="1"/>
  </si>
  <si>
    <t>PET ボトル（t）</t>
    <phoneticPr fontId="1"/>
  </si>
  <si>
    <t>プラスチック製容器包装（t）</t>
    <phoneticPr fontId="1"/>
  </si>
  <si>
    <t>紙製容器包装（t）</t>
    <phoneticPr fontId="1"/>
  </si>
  <si>
    <t>合計</t>
    <phoneticPr fontId="1"/>
  </si>
  <si>
    <t>食品廃棄物の再生利用実績</t>
    <rPh sb="0" eb="2">
      <t>ショクヒン</t>
    </rPh>
    <rPh sb="2" eb="5">
      <t>ハイキブツ</t>
    </rPh>
    <rPh sb="6" eb="8">
      <t>サイセイ</t>
    </rPh>
    <rPh sb="8" eb="10">
      <t>リヨウ</t>
    </rPh>
    <rPh sb="10" eb="12">
      <t>ジッセキ</t>
    </rPh>
    <phoneticPr fontId="1"/>
  </si>
  <si>
    <t>●2021年度</t>
    <phoneticPr fontId="1"/>
  </si>
  <si>
    <t>化学物質名</t>
    <phoneticPr fontId="1"/>
  </si>
  <si>
    <t>取扱量（kg/年）</t>
    <phoneticPr fontId="1"/>
  </si>
  <si>
    <t>環境への排出量
（kg/年）</t>
    <phoneticPr fontId="1"/>
  </si>
  <si>
    <t>事業所外移動量
（kg/年）</t>
    <phoneticPr fontId="1"/>
  </si>
  <si>
    <t>PRTR法</t>
    <phoneticPr fontId="1"/>
  </si>
  <si>
    <t>東京都環境確保条例</t>
    <phoneticPr fontId="1"/>
  </si>
  <si>
    <t>クロロホルム</t>
  </si>
  <si>
    <t>○</t>
    <phoneticPr fontId="1"/>
  </si>
  <si>
    <t>メタノール</t>
  </si>
  <si>
    <t>硫酸</t>
    <phoneticPr fontId="1"/>
  </si>
  <si>
    <t>※ 各化学物質の用途は主に反応溶媒、抽出溶媒です。硫酸についてはpH調整等に使用しています。
　 上記数値は国および東京都への報告値です。</t>
    <phoneticPr fontId="1"/>
  </si>
  <si>
    <t>●2020年度</t>
    <phoneticPr fontId="1"/>
  </si>
  <si>
    <t>◯</t>
  </si>
  <si>
    <t>●2019年度</t>
    <phoneticPr fontId="1"/>
  </si>
  <si>
    <t>酢酸エチル</t>
  </si>
  <si>
    <t>ヘキサン</t>
    <phoneticPr fontId="1"/>
  </si>
  <si>
    <t>3. 中央研究所（東京都国立市）が使用する「PRTR法／東京都環境確保条例」届出対象化学物質</t>
    <rPh sb="3" eb="5">
      <t>チュウオウ</t>
    </rPh>
    <rPh sb="5" eb="8">
      <t>ケンキュウショ</t>
    </rPh>
    <rPh sb="9" eb="12">
      <t>トウキョウト</t>
    </rPh>
    <rPh sb="12" eb="15">
      <t>クニタチシ</t>
    </rPh>
    <rPh sb="17" eb="19">
      <t>シヨウ</t>
    </rPh>
    <rPh sb="26" eb="27">
      <t>ホウ</t>
    </rPh>
    <rPh sb="28" eb="31">
      <t>トウキョウト</t>
    </rPh>
    <rPh sb="31" eb="33">
      <t>カンキョウ</t>
    </rPh>
    <rPh sb="33" eb="35">
      <t>カクホ</t>
    </rPh>
    <rPh sb="35" eb="37">
      <t>ジョウレイ</t>
    </rPh>
    <rPh sb="38" eb="40">
      <t>トドケデ</t>
    </rPh>
    <rPh sb="40" eb="42">
      <t>タイショウ</t>
    </rPh>
    <rPh sb="42" eb="44">
      <t>カガク</t>
    </rPh>
    <rPh sb="44" eb="46">
      <t>ブッシツ</t>
    </rPh>
    <phoneticPr fontId="1"/>
  </si>
  <si>
    <t>年度</t>
    <phoneticPr fontId="1"/>
  </si>
  <si>
    <t>2010（基準年）</t>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</si>
  <si>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</si>
  <si>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 排出係数は各年の各電力会社調整後排出係数を使用しています。</t>
    <phoneticPr fontId="1"/>
  </si>
  <si>
    <t>原油換算量（燃料系）（スコープ1）（kl）</t>
    <phoneticPr fontId="1"/>
  </si>
  <si>
    <t>原油換算量（電力系）（スコープ2）（kl）</t>
    <phoneticPr fontId="1"/>
  </si>
  <si>
    <t>※ 原単位算出時の原油換算量は、本社工場は化粧品工場と医薬品工場を除いた5工場を集計範囲としています。</t>
    <phoneticPr fontId="1"/>
  </si>
  <si>
    <t>生産量原単位（kl(原油)/kl(製品)）</t>
    <phoneticPr fontId="1"/>
  </si>
  <si>
    <t>カテゴリ</t>
    <phoneticPr fontId="1"/>
  </si>
  <si>
    <t>該当／非該当</t>
  </si>
  <si>
    <t>算定方法または非該当の理由</t>
  </si>
  <si>
    <t>算定結果（t）</t>
  </si>
  <si>
    <t>購入した製品・サービス</t>
  </si>
  <si>
    <t>該当</t>
  </si>
  <si>
    <t>資本財</t>
  </si>
  <si>
    <t>有価証券報告書「固定資産当期増加額」より算定しました。</t>
  </si>
  <si>
    <t>輸送、配送（上流）</t>
  </si>
  <si>
    <t>非該当</t>
  </si>
  <si>
    <t>―</t>
  </si>
  <si>
    <t>事業から出る廃棄物</t>
  </si>
  <si>
    <t>出張</t>
  </si>
  <si>
    <t>雇用者の通勤</t>
  </si>
  <si>
    <t>リース資産（上流）</t>
  </si>
  <si>
    <t>輸送、配送（下流）</t>
  </si>
  <si>
    <t>販売した製品の加工</t>
  </si>
  <si>
    <t>販売した製品の使用</t>
  </si>
  <si>
    <t>当社製品は、食品（乳製品、清涼飲料）、医薬品、化粧品の完成品が主たるものであり、すべて消費されるため、使用に関する排出量はありません。</t>
  </si>
  <si>
    <t>販売した製品の廃棄</t>
  </si>
  <si>
    <t>販売した食品（乳製品、清涼飲料）、医薬品、化粧品の包装資材の重量から算定しました。</t>
  </si>
  <si>
    <t>リース資産（下流）</t>
  </si>
  <si>
    <t>フランチャイズ</t>
  </si>
  <si>
    <t>投資</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</si>
  <si>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</si>
  <si>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</si>
  <si>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</si>
  <si>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</si>
  <si>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t>ディーゼル燃料使用量（kl）</t>
    <phoneticPr fontId="1"/>
  </si>
  <si>
    <r>
      <t>NO</t>
    </r>
    <r>
      <rPr>
        <vertAlign val="subscript"/>
        <sz val="11"/>
        <color theme="1"/>
        <rFont val="Meiryo UI"/>
        <family val="3"/>
        <charset val="128"/>
      </rPr>
      <t>X</t>
    </r>
    <r>
      <rPr>
        <sz val="11"/>
        <color theme="1"/>
        <rFont val="Meiryo UI"/>
        <family val="3"/>
        <charset val="128"/>
      </rPr>
      <t>排出量（t）</t>
    </r>
    <phoneticPr fontId="1"/>
  </si>
  <si>
    <t>物流子会社</t>
    <phoneticPr fontId="1"/>
  </si>
  <si>
    <t>その他</t>
    <rPh sb="2" eb="3">
      <t>タ</t>
    </rPh>
    <phoneticPr fontId="1"/>
  </si>
  <si>
    <t>合計</t>
    <rPh sb="0" eb="2">
      <t>ゴウケイ</t>
    </rPh>
    <phoneticPr fontId="1"/>
  </si>
  <si>
    <r>
      <t>物流子会社CO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</si>
  <si>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r>
      <t>その他CO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</si>
  <si>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</si>
  <si>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</si>
  <si>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</si>
  <si>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</si>
  <si>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</si>
  <si>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</si>
  <si>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</si>
  <si>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13. 特定プラスチック使用製品提供量の推移</t>
    <phoneticPr fontId="1"/>
  </si>
  <si>
    <t>12. 販売用資機材新規導入状況</t>
    <phoneticPr fontId="1"/>
  </si>
  <si>
    <r>
      <t>11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</si>
  <si>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4. 容器包装の再商品化義務量</t>
    <rPh sb="3" eb="5">
      <t>ヨウキ</t>
    </rPh>
    <rPh sb="5" eb="7">
      <t>ホウソウ</t>
    </rPh>
    <rPh sb="8" eb="12">
      <t>サイショウヒンカ</t>
    </rPh>
    <rPh sb="12" eb="14">
      <t>ギム</t>
    </rPh>
    <rPh sb="14" eb="15">
      <t>リョウ</t>
    </rPh>
    <phoneticPr fontId="1"/>
  </si>
  <si>
    <t>リスク分類</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</si>
  <si>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</si>
  <si>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</si>
  <si>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</si>
  <si>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</si>
  <si>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</si>
  <si>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</si>
  <si>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コスト（万円）</t>
    <phoneticPr fontId="1"/>
  </si>
  <si>
    <t>（単位：㎥）</t>
    <phoneticPr fontId="1"/>
  </si>
  <si>
    <t>国・地域名</t>
  </si>
  <si>
    <t>工場名</t>
  </si>
  <si>
    <t>取水量</t>
  </si>
  <si>
    <t>取水源</t>
  </si>
  <si>
    <t>排水量</t>
  </si>
  <si>
    <t>排水先</t>
  </si>
  <si>
    <t>水の消費量</t>
  </si>
  <si>
    <t>地表水</t>
  </si>
  <si>
    <t>生産随伴水</t>
  </si>
  <si>
    <t>地下水域</t>
  </si>
  <si>
    <t>台湾</t>
  </si>
  <si>
    <t>中壢工場</t>
  </si>
  <si>
    <t>ブラジル</t>
  </si>
  <si>
    <t>ロレーナ工場</t>
  </si>
  <si>
    <t>香港</t>
  </si>
  <si>
    <t>大埔工場</t>
  </si>
  <si>
    <t>タイ</t>
  </si>
  <si>
    <t>バンコク工場</t>
  </si>
  <si>
    <t>アユタヤ工場</t>
  </si>
  <si>
    <t>３工場（平澤、論山、天安）</t>
  </si>
  <si>
    <t>フィリピン</t>
  </si>
  <si>
    <t>カランバ工場</t>
  </si>
  <si>
    <t>シンガポール</t>
  </si>
  <si>
    <t>シンガポール工場</t>
  </si>
  <si>
    <t>メキシコ</t>
  </si>
  <si>
    <t>グアダラハラ工場</t>
  </si>
  <si>
    <t>イスタパルカ工場</t>
  </si>
  <si>
    <t>インドネシア</t>
  </si>
  <si>
    <t>スカブミ工場</t>
  </si>
  <si>
    <t>オーストラリア</t>
  </si>
  <si>
    <t>オーストラリア工場</t>
  </si>
  <si>
    <t>オランダ</t>
  </si>
  <si>
    <t>アルメア工場</t>
  </si>
  <si>
    <t>中国</t>
  </si>
  <si>
    <t>広州第一工場</t>
  </si>
  <si>
    <t>広州第二工場</t>
  </si>
  <si>
    <t>佛山工場</t>
  </si>
  <si>
    <t>上海工場</t>
  </si>
  <si>
    <t>天津工場</t>
  </si>
  <si>
    <t>マレーシア</t>
  </si>
  <si>
    <t>マレーシア工場</t>
  </si>
  <si>
    <t>インド</t>
  </si>
  <si>
    <t>ベトナム</t>
  </si>
  <si>
    <t>ベトナム工場</t>
  </si>
  <si>
    <t>アメリカ</t>
  </si>
  <si>
    <t>カリフォルニア工場</t>
  </si>
  <si>
    <t>ミャンマー</t>
  </si>
  <si>
    <t>ミャンマー工場</t>
  </si>
  <si>
    <t>総合計</t>
  </si>
  <si>
    <t>本社</t>
    <rPh sb="0" eb="2">
      <t>ホンシャ</t>
    </rPh>
    <phoneticPr fontId="27"/>
  </si>
  <si>
    <t>中央研究所</t>
    <rPh sb="0" eb="5">
      <t>チュウオウケンキュウジョ</t>
    </rPh>
    <phoneticPr fontId="27"/>
  </si>
  <si>
    <t>本・支店</t>
    <rPh sb="0" eb="1">
      <t>ホン</t>
    </rPh>
    <rPh sb="2" eb="4">
      <t>シテン</t>
    </rPh>
    <phoneticPr fontId="27"/>
  </si>
  <si>
    <t>医薬支店</t>
    <rPh sb="0" eb="4">
      <t>イヤクシテン</t>
    </rPh>
    <phoneticPr fontId="27"/>
  </si>
  <si>
    <t>連結子会社（国内）</t>
    <rPh sb="0" eb="5">
      <t>レンケツコガイシャ</t>
    </rPh>
    <rPh sb="6" eb="8">
      <t>コクナイ</t>
    </rPh>
    <phoneticPr fontId="27"/>
  </si>
  <si>
    <t>ボトリング会社</t>
    <rPh sb="5" eb="7">
      <t>カイシャ</t>
    </rPh>
    <phoneticPr fontId="27"/>
  </si>
  <si>
    <t>販売会社</t>
    <rPh sb="0" eb="4">
      <t>ハンバイカイシャ</t>
    </rPh>
    <phoneticPr fontId="27"/>
  </si>
  <si>
    <t>その他</t>
    <rPh sb="2" eb="3">
      <t>タ</t>
    </rPh>
    <phoneticPr fontId="27"/>
  </si>
  <si>
    <t>連結子会社（海外）</t>
    <rPh sb="0" eb="5">
      <t>レンケツコガイシャ</t>
    </rPh>
    <rPh sb="6" eb="8">
      <t>カイガイ</t>
    </rPh>
    <phoneticPr fontId="27"/>
  </si>
  <si>
    <t>合計</t>
    <rPh sb="0" eb="2">
      <t>ゴウケイ</t>
    </rPh>
    <phoneticPr fontId="27"/>
  </si>
  <si>
    <t>スコープ１</t>
  </si>
  <si>
    <t>スコープ２</t>
  </si>
  <si>
    <t>スコープ３</t>
  </si>
  <si>
    <t>地表水域
（河川／湖沼）</t>
    <phoneticPr fontId="1"/>
  </si>
  <si>
    <t>本社工場計</t>
  </si>
  <si>
    <t>福島工場</t>
  </si>
  <si>
    <t>茨城工場</t>
  </si>
  <si>
    <t>富士裾野工場</t>
    <phoneticPr fontId="1"/>
  </si>
  <si>
    <t>富士裾野医薬品工場</t>
    <phoneticPr fontId="1"/>
  </si>
  <si>
    <t>兵庫三木工場</t>
  </si>
  <si>
    <t>佐賀工場</t>
  </si>
  <si>
    <t>湘南化粧品工場</t>
  </si>
  <si>
    <t>ボトリング会社計</t>
  </si>
  <si>
    <t>岩手ヤクルト工場</t>
  </si>
  <si>
    <t>千葉ヤクルト工場</t>
  </si>
  <si>
    <t>愛知ヤクルト工場</t>
  </si>
  <si>
    <t>岡山和気ヤクルト工場</t>
  </si>
  <si>
    <t>福岡ヤクルト工場</t>
  </si>
  <si>
    <t>地下水
（井戸水を含む）</t>
    <phoneticPr fontId="1"/>
  </si>
  <si>
    <t>第三者からの水
（水道水を含む）</t>
    <phoneticPr fontId="1"/>
  </si>
  <si>
    <t>海水
（汽水を含む）</t>
    <phoneticPr fontId="1"/>
  </si>
  <si>
    <t>第三者の水域
（下水道含む）</t>
    <phoneticPr fontId="1"/>
  </si>
  <si>
    <t>海域
（汽水域含む）</t>
    <phoneticPr fontId="1"/>
  </si>
  <si>
    <t>その他
（散水、灌漑を含む）</t>
    <phoneticPr fontId="1"/>
  </si>
  <si>
    <t>本社工場水使用量（千㎥）</t>
    <phoneticPr fontId="1"/>
  </si>
  <si>
    <t>ボトリング会社水使用量（千㎥）</t>
    <phoneticPr fontId="1"/>
  </si>
  <si>
    <t>※ 原単位算出時の水使用量は、本社工場は化粧品工場と医薬品工場を除いた5工場を集計範囲としています。</t>
    <phoneticPr fontId="1"/>
  </si>
  <si>
    <t>生産量原単位（㎥ /kl）</t>
    <phoneticPr fontId="1"/>
  </si>
  <si>
    <t>※ 原単位算出時の廃棄物排出量は、本社工場は化粧品工場と医薬品工場を除いた5工場を集計範囲としています。</t>
    <phoneticPr fontId="1"/>
  </si>
  <si>
    <t>廃棄物排出量（t）</t>
    <phoneticPr fontId="1"/>
  </si>
  <si>
    <t>排出量原単位（kg/kl）</t>
    <phoneticPr fontId="1"/>
  </si>
  <si>
    <t>排出量（t）</t>
    <phoneticPr fontId="1"/>
  </si>
  <si>
    <t>再資源化量（t）</t>
    <phoneticPr fontId="1"/>
  </si>
  <si>
    <t>再資源化率（％）</t>
    <phoneticPr fontId="1"/>
  </si>
  <si>
    <t>汚泥</t>
    <phoneticPr fontId="1"/>
  </si>
  <si>
    <t>紙くず</t>
    <phoneticPr fontId="1"/>
  </si>
  <si>
    <t>廃プラスチック</t>
    <phoneticPr fontId="1"/>
  </si>
  <si>
    <t>金属くず</t>
  </si>
  <si>
    <t>植物性残渣</t>
    <phoneticPr fontId="1"/>
  </si>
  <si>
    <t>―</t>
    <phoneticPr fontId="1"/>
  </si>
  <si>
    <t>ガラスくず</t>
    <phoneticPr fontId="1"/>
  </si>
  <si>
    <t>燃えがら</t>
    <phoneticPr fontId="1"/>
  </si>
  <si>
    <t xml:space="preserve">廃油 </t>
    <phoneticPr fontId="1"/>
  </si>
  <si>
    <t>木くず</t>
    <phoneticPr fontId="1"/>
  </si>
  <si>
    <t>ゴムくず</t>
    <phoneticPr fontId="1"/>
  </si>
  <si>
    <t>その他</t>
    <phoneticPr fontId="1"/>
  </si>
  <si>
    <t>工場</t>
    <phoneticPr fontId="1"/>
  </si>
  <si>
    <t>河川流域</t>
    <phoneticPr fontId="1"/>
  </si>
  <si>
    <t>IBAT使用による調査</t>
    <phoneticPr fontId="1"/>
  </si>
  <si>
    <t>生物多様性に関わる特記事項</t>
    <phoneticPr fontId="1"/>
  </si>
  <si>
    <t>水棲生物の種類数</t>
    <phoneticPr fontId="1"/>
  </si>
  <si>
    <t>絶滅危惧種
（IUCN指定）</t>
    <phoneticPr fontId="1"/>
  </si>
  <si>
    <t>福島工場</t>
    <phoneticPr fontId="1"/>
  </si>
  <si>
    <t>摺上川を含む阿武隈川流域全体</t>
    <rPh sb="13" eb="14">
      <t>カラダ</t>
    </rPh>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</si>
  <si>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</si>
  <si>
    <t>兵庫三木工場</t>
    <rPh sb="0" eb="2">
      <t>ヒョウゴ</t>
    </rPh>
    <rPh sb="2" eb="4">
      <t>ミキ</t>
    </rPh>
    <rPh sb="4" eb="6">
      <t>コウジョウ</t>
    </rPh>
    <phoneticPr fontId="1"/>
  </si>
  <si>
    <t>加古川流域・武庫川流域・
淀川流域・神戸市周辺</t>
    <rPh sb="22" eb="23">
      <t>ヘン</t>
    </rPh>
    <phoneticPr fontId="1"/>
  </si>
  <si>
    <t>拠点の下流域10km圏内には、生物多様性について、特別重要な地域はなく、拠点周辺の小水域においてIUCNの指定する絶滅危惧種の生息は指摘されていない。</t>
    <phoneticPr fontId="1"/>
  </si>
  <si>
    <t>茨城工場</t>
    <rPh sb="0" eb="2">
      <t>イバラキ</t>
    </rPh>
    <rPh sb="2" eb="4">
      <t>コウジョウ</t>
    </rPh>
    <phoneticPr fontId="1"/>
  </si>
  <si>
    <t>利根川水系</t>
    <rPh sb="4" eb="5">
      <t>ケイ</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</si>
  <si>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</si>
  <si>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</si>
  <si>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</si>
  <si>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</si>
  <si>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</si>
  <si>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</si>
  <si>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</si>
  <si>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</si>
  <si>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</si>
  <si>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</si>
  <si>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</si>
  <si>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愛知ヤクルト工場</t>
    <phoneticPr fontId="1"/>
  </si>
  <si>
    <t>木曽川、矢作川、庄内川流域</t>
    <rPh sb="12" eb="13">
      <t>イキ</t>
    </rPh>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</si>
  <si>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</si>
  <si>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岡山和気ヤクルト工場</t>
    <phoneticPr fontId="1"/>
  </si>
  <si>
    <t>吉井川流域</t>
    <rPh sb="4" eb="5">
      <t>イキ</t>
    </rPh>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</si>
  <si>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</si>
  <si>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</si>
  <si>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</si>
  <si>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</si>
  <si>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</si>
  <si>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</si>
  <si>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地域</t>
  </si>
  <si>
    <r>
      <t>CO</t>
    </r>
    <r>
      <rPr>
        <vertAlign val="subscript"/>
        <sz val="11"/>
        <color theme="1"/>
        <rFont val="Meiryo UI"/>
        <family val="3"/>
        <charset val="128"/>
      </rPr>
      <t>2</t>
    </r>
    <r>
      <rPr>
        <sz val="11"/>
        <color theme="1"/>
        <rFont val="Meiryo UI"/>
        <family val="3"/>
        <charset val="128"/>
      </rPr>
      <t>排出量(t)</t>
    </r>
    <phoneticPr fontId="1"/>
  </si>
  <si>
    <t>電力使用量
(千kwh)</t>
    <rPh sb="1" eb="2">
      <t>チカラ</t>
    </rPh>
    <phoneticPr fontId="1"/>
  </si>
  <si>
    <t>電力使用量原単位（充填klあたり）</t>
    <rPh sb="1" eb="2">
      <t>チカラ</t>
    </rPh>
    <phoneticPr fontId="1"/>
  </si>
  <si>
    <t>燃料原油換算(kl)</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</si>
  <si>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</si>
  <si>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日本</t>
    <rPh sb="0" eb="2">
      <t>ニホン</t>
    </rPh>
    <phoneticPr fontId="1"/>
  </si>
  <si>
    <t>国内工場（合計）</t>
    <phoneticPr fontId="1"/>
  </si>
  <si>
    <t>アジア・オセアニア</t>
  </si>
  <si>
    <t>中壢工場</t>
    <phoneticPr fontId="1"/>
  </si>
  <si>
    <t>平澤工場
論山工場
天安工場</t>
    <phoneticPr fontId="1"/>
  </si>
  <si>
    <t>スラバヤ工場（モジョコルト工場）</t>
    <phoneticPr fontId="1"/>
  </si>
  <si>
    <t>天津工場（第二工場棟含む）</t>
  </si>
  <si>
    <t>米州</t>
  </si>
  <si>
    <t>欧州</t>
  </si>
  <si>
    <t>福島工場</t>
    <rPh sb="0" eb="2">
      <t>フクシマ</t>
    </rPh>
    <rPh sb="2" eb="4">
      <t>コウジョウ</t>
    </rPh>
    <phoneticPr fontId="1"/>
  </si>
  <si>
    <t>水使用量（千㎥）</t>
    <phoneticPr fontId="1"/>
  </si>
  <si>
    <r>
      <t>燃料使用量（原油換算kl）
（スコープ1）</t>
    </r>
    <r>
      <rPr>
        <vertAlign val="superscript"/>
        <sz val="11"/>
        <color theme="1"/>
        <rFont val="Meiryo UI"/>
        <family val="3"/>
        <charset val="128"/>
      </rPr>
      <t>※2</t>
    </r>
    <phoneticPr fontId="1"/>
  </si>
  <si>
    <t>電力使用量（千kWh）
（スコープ2）</t>
    <phoneticPr fontId="1"/>
  </si>
  <si>
    <r>
      <t>CO</t>
    </r>
    <r>
      <rPr>
        <vertAlign val="subscript"/>
        <sz val="11"/>
        <color theme="1"/>
        <rFont val="Meiryo UI"/>
        <family val="3"/>
        <charset val="128"/>
      </rPr>
      <t>2</t>
    </r>
    <r>
      <rPr>
        <sz val="11"/>
        <color theme="1"/>
        <rFont val="Meiryo UI"/>
        <family val="3"/>
        <charset val="128"/>
      </rPr>
      <t>（t）</t>
    </r>
    <phoneticPr fontId="1"/>
  </si>
  <si>
    <t>SOx（t）</t>
  </si>
  <si>
    <t>BOD（t）</t>
  </si>
  <si>
    <t>富士裾野工場・富士裾野医薬品工場</t>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</si>
  <si>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</si>
  <si>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t>佐賀工場</t>
    <rPh sb="0" eb="2">
      <t>サガ</t>
    </rPh>
    <rPh sb="2" eb="4">
      <t>コウジョウ</t>
    </rPh>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</si>
  <si>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</si>
  <si>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</si>
  <si>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</si>
  <si>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国内サイトレポート</t>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</si>
  <si>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 xml:space="preserve">：ヤクルト類原料液、ソフール、カップ ｄｅ ヤクルト、ミルミル、ミルミルS </t>
    </r>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</si>
  <si>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t>
    </r>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</si>
  <si>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：ヤクルト類原料液、Ｙ１０００、ミルミルS</t>
    </r>
    <phoneticPr fontId="1"/>
  </si>
  <si>
    <t>社会データ</t>
    <phoneticPr fontId="1"/>
  </si>
  <si>
    <t>（取得拠点数）</t>
    <rPh sb="3" eb="5">
      <t>キョテン</t>
    </rPh>
    <phoneticPr fontId="1"/>
  </si>
  <si>
    <t>HACCP</t>
    <phoneticPr fontId="1"/>
  </si>
  <si>
    <t>ISO 9001</t>
    <phoneticPr fontId="1"/>
  </si>
  <si>
    <t>ISO 22000</t>
    <phoneticPr fontId="1"/>
  </si>
  <si>
    <t>FSSC 22000</t>
    <phoneticPr fontId="1"/>
  </si>
  <si>
    <t>GMP</t>
    <phoneticPr fontId="1"/>
  </si>
  <si>
    <t>Halal</t>
    <phoneticPr fontId="1"/>
  </si>
  <si>
    <t>SQF</t>
    <phoneticPr fontId="1"/>
  </si>
  <si>
    <t>1. 低カロリー商品乳製品売上金額比率</t>
    <rPh sb="3" eb="4">
      <t>テイ</t>
    </rPh>
    <rPh sb="8" eb="10">
      <t>ショウヒン</t>
    </rPh>
    <rPh sb="10" eb="13">
      <t>ニュウセイヒン</t>
    </rPh>
    <rPh sb="13" eb="15">
      <t>ウリアゲ</t>
    </rPh>
    <rPh sb="15" eb="17">
      <t>キンガク</t>
    </rPh>
    <rPh sb="17" eb="19">
      <t>ヒリツ</t>
    </rPh>
    <phoneticPr fontId="1"/>
  </si>
  <si>
    <t>日本（％）</t>
    <rPh sb="0" eb="2">
      <t>ニホン</t>
    </rPh>
    <phoneticPr fontId="1"/>
  </si>
  <si>
    <t>海外（％）</t>
    <rPh sb="0" eb="2">
      <t>カイガイ</t>
    </rPh>
    <phoneticPr fontId="1"/>
  </si>
  <si>
    <t>2. コミュニティへの投資額（社会貢献活動費）</t>
    <rPh sb="11" eb="13">
      <t>トウシ</t>
    </rPh>
    <rPh sb="13" eb="14">
      <t>ガク</t>
    </rPh>
    <rPh sb="15" eb="17">
      <t>シャカイ</t>
    </rPh>
    <rPh sb="17" eb="19">
      <t>コウケン</t>
    </rPh>
    <rPh sb="19" eb="21">
      <t>カツドウ</t>
    </rPh>
    <rPh sb="21" eb="22">
      <t>ヒ</t>
    </rPh>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</si>
  <si>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</si>
  <si>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</si>
  <si>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</si>
  <si>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</si>
  <si>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●GMP（Good Manufacturing Practice）：医薬品・食品等の製造管理・品質管理の国際規範　※ 台湾ではGMPに準ずるものとして台湾国内の認証制度TQFを取得</t>
    <phoneticPr fontId="1"/>
  </si>
  <si>
    <t>●Halal：イスラム法に則った食品の品質マネジメントシステムの規格</t>
    <phoneticPr fontId="1"/>
  </si>
  <si>
    <t>●SQF（Safe Quality Food）：食品の安全と品質を確保するためのマネジメントシステムの国際規格</t>
    <phoneticPr fontId="1"/>
  </si>
  <si>
    <t>ISO 45001</t>
    <phoneticPr fontId="1"/>
  </si>
  <si>
    <t>●ISO 45001：労働安全衛生マネジメントシステムの国際規格</t>
    <phoneticPr fontId="1"/>
  </si>
  <si>
    <t>年度</t>
    <rPh sb="0" eb="2">
      <t>ネンド</t>
    </rPh>
    <phoneticPr fontId="1"/>
  </si>
  <si>
    <t>人権啓発研修（入社時研修）</t>
    <phoneticPr fontId="1"/>
  </si>
  <si>
    <t>1回117人</t>
    <phoneticPr fontId="1"/>
  </si>
  <si>
    <t>1回90人</t>
    <phoneticPr fontId="1"/>
  </si>
  <si>
    <t>人権啓発研修（新任管理職向けダイバーシティ研修）</t>
    <phoneticPr fontId="1"/>
  </si>
  <si>
    <t>3回70人</t>
    <phoneticPr fontId="1"/>
  </si>
  <si>
    <t>1回30人</t>
    <phoneticPr fontId="1"/>
  </si>
  <si>
    <t>1回72人</t>
    <phoneticPr fontId="1"/>
  </si>
  <si>
    <r>
      <t>1回34人</t>
    </r>
    <r>
      <rPr>
        <vertAlign val="superscript"/>
        <sz val="11"/>
        <color theme="1"/>
        <rFont val="Meiryo UI"/>
        <family val="3"/>
        <charset val="128"/>
      </rPr>
      <t>※</t>
    </r>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</si>
  <si>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</si>
  <si>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</si>
  <si>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</si>
  <si>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正社員（人）</t>
    <phoneticPr fontId="1"/>
  </si>
  <si>
    <t>　男性</t>
    <phoneticPr fontId="1"/>
  </si>
  <si>
    <t>　女性</t>
    <phoneticPr fontId="1"/>
  </si>
  <si>
    <t>常勤嘱託社員（人）</t>
    <phoneticPr fontId="1"/>
  </si>
  <si>
    <t>女性社員比率（％）</t>
  </si>
  <si>
    <t>非正規社員率（％）</t>
  </si>
  <si>
    <t>平均年齢（歳）</t>
  </si>
  <si>
    <t>平均勤続年数（年）</t>
  </si>
  <si>
    <t>30歳平均賃金（円／月）</t>
  </si>
  <si>
    <t>新卒採用者数（人）</t>
  </si>
  <si>
    <t>中途採用者比率（％）</t>
  </si>
  <si>
    <t>3年後新卒定着率（％）</t>
  </si>
  <si>
    <t>全体離職率（％）</t>
  </si>
  <si>
    <t>自己都合による離職率（％）</t>
  </si>
  <si>
    <t>総労働時間</t>
    <rPh sb="4" eb="5">
      <t>マ</t>
    </rPh>
    <phoneticPr fontId="1"/>
  </si>
  <si>
    <t>物流部門</t>
    <rPh sb="0" eb="2">
      <t>ブツリュウ</t>
    </rPh>
    <rPh sb="2" eb="4">
      <t>ブモン</t>
    </rPh>
    <phoneticPr fontId="27"/>
  </si>
  <si>
    <t>合計（人）</t>
    <phoneticPr fontId="1"/>
  </si>
  <si>
    <t>男性（人）</t>
    <phoneticPr fontId="1"/>
  </si>
  <si>
    <t>女性（人）</t>
    <phoneticPr fontId="1"/>
  </si>
  <si>
    <r>
      <t>管理職（人）</t>
    </r>
    <r>
      <rPr>
        <vertAlign val="superscript"/>
        <sz val="11"/>
        <color theme="1"/>
        <rFont val="Meiryo UI"/>
        <family val="3"/>
        <charset val="128"/>
      </rPr>
      <t>※</t>
    </r>
    <phoneticPr fontId="1"/>
  </si>
  <si>
    <r>
      <t>女性管理職（人）</t>
    </r>
    <r>
      <rPr>
        <vertAlign val="superscript"/>
        <sz val="11"/>
        <color theme="1"/>
        <rFont val="Meiryo UI"/>
        <family val="3"/>
        <charset val="128"/>
      </rPr>
      <t>※</t>
    </r>
    <phoneticPr fontId="1"/>
  </si>
  <si>
    <t>日本国籍の役員（人）</t>
    <phoneticPr fontId="1"/>
  </si>
  <si>
    <t>日本国籍以外の役員（人）</t>
    <phoneticPr fontId="1"/>
  </si>
  <si>
    <r>
      <t>日本国籍の管理職（人）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</si>
  <si>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</si>
  <si>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非正規社員率（％）</t>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</si>
  <si>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</si>
  <si>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</si>
  <si>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</si>
  <si>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</si>
  <si>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　アジア・オセアニア</t>
    <phoneticPr fontId="1"/>
  </si>
  <si>
    <t>　米州</t>
    <phoneticPr fontId="1"/>
  </si>
  <si>
    <t>　欧州</t>
    <phoneticPr fontId="1"/>
  </si>
  <si>
    <t>※管理職は課長（マネージャー）クラス以上　</t>
    <phoneticPr fontId="1"/>
  </si>
  <si>
    <t>日本：女性管理職数（人）</t>
    <phoneticPr fontId="1"/>
  </si>
  <si>
    <t>日本：女性管理職比率（％）</t>
    <phoneticPr fontId="1"/>
  </si>
  <si>
    <t>海外：女性管理職比率（％）</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</si>
  <si>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</si>
  <si>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</si>
  <si>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</si>
  <si>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</si>
  <si>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</si>
  <si>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t xml:space="preserve">  当社継続雇用者数（人）</t>
    <phoneticPr fontId="1"/>
  </si>
  <si>
    <t>　転籍での継続雇用者数（人）</t>
    <phoneticPr fontId="1"/>
  </si>
  <si>
    <t xml:space="preserve">  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</si>
  <si>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</si>
  <si>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</si>
  <si>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年次有給休暇取得率（％）</t>
    <phoneticPr fontId="1"/>
  </si>
  <si>
    <t>月間平均残業時間（時間）</t>
    <phoneticPr fontId="1"/>
  </si>
  <si>
    <t>社会1.</t>
    <rPh sb="0" eb="2">
      <t>シャカイ</t>
    </rPh>
    <phoneticPr fontId="1"/>
  </si>
  <si>
    <t>社会2.</t>
    <rPh sb="0" eb="2">
      <t>シャカイ</t>
    </rPh>
    <phoneticPr fontId="1"/>
  </si>
  <si>
    <t>社会3.</t>
    <rPh sb="0" eb="2">
      <t>シャカイ</t>
    </rPh>
    <phoneticPr fontId="1"/>
  </si>
  <si>
    <t>社会4.</t>
    <rPh sb="0" eb="2">
      <t>シャカイ</t>
    </rPh>
    <phoneticPr fontId="1"/>
  </si>
  <si>
    <t>社会5.</t>
    <rPh sb="0" eb="2">
      <t>シャカイ</t>
    </rPh>
    <phoneticPr fontId="1"/>
  </si>
  <si>
    <t>社会6.</t>
    <rPh sb="0" eb="2">
      <t>シャカイ</t>
    </rPh>
    <phoneticPr fontId="1"/>
  </si>
  <si>
    <t>社会7.</t>
    <rPh sb="0" eb="2">
      <t>シャカイ</t>
    </rPh>
    <phoneticPr fontId="1"/>
  </si>
  <si>
    <t>社会8.</t>
    <rPh sb="0" eb="2">
      <t>シャカイ</t>
    </rPh>
    <phoneticPr fontId="1"/>
  </si>
  <si>
    <t>社会9.</t>
    <rPh sb="0" eb="2">
      <t>シャカイ</t>
    </rPh>
    <phoneticPr fontId="1"/>
  </si>
  <si>
    <t>社会10.</t>
    <rPh sb="0" eb="2">
      <t>シャカイ</t>
    </rPh>
    <phoneticPr fontId="1"/>
  </si>
  <si>
    <t>社会11.</t>
    <rPh sb="0" eb="2">
      <t>シャカイ</t>
    </rPh>
    <phoneticPr fontId="1"/>
  </si>
  <si>
    <t>社会12.</t>
    <rPh sb="0" eb="2">
      <t>シャカイ</t>
    </rPh>
    <phoneticPr fontId="1"/>
  </si>
  <si>
    <t>社会13.</t>
    <rPh sb="0" eb="2">
      <t>シャカイ</t>
    </rPh>
    <phoneticPr fontId="1"/>
  </si>
  <si>
    <t>社会14.</t>
    <rPh sb="0" eb="2">
      <t>シャカイ</t>
    </rPh>
    <phoneticPr fontId="1"/>
  </si>
  <si>
    <t>社会15.</t>
    <rPh sb="0" eb="2">
      <t>シャカイ</t>
    </rPh>
    <phoneticPr fontId="1"/>
  </si>
  <si>
    <t>社会16.</t>
    <rPh sb="0" eb="2">
      <t>シャカイ</t>
    </rPh>
    <phoneticPr fontId="1"/>
  </si>
  <si>
    <t>社会17.</t>
    <rPh sb="0" eb="2">
      <t>シャカイ</t>
    </rPh>
    <phoneticPr fontId="1"/>
  </si>
  <si>
    <t>社会18.</t>
    <rPh sb="0" eb="2">
      <t>シャカイ</t>
    </rPh>
    <phoneticPr fontId="1"/>
  </si>
  <si>
    <t>社会19.</t>
    <rPh sb="0" eb="2">
      <t>シャカイ</t>
    </rPh>
    <phoneticPr fontId="1"/>
  </si>
  <si>
    <t>コミュニティへの投資額（社会貢献活動費）</t>
    <rPh sb="8" eb="10">
      <t>トウシ</t>
    </rPh>
    <rPh sb="10" eb="11">
      <t>ガク</t>
    </rPh>
    <rPh sb="12" eb="14">
      <t>シャカイ</t>
    </rPh>
    <rPh sb="14" eb="16">
      <t>コウケン</t>
    </rPh>
    <rPh sb="16" eb="18">
      <t>カツドウ</t>
    </rPh>
    <rPh sb="18" eb="19">
      <t>ヒ</t>
    </rPh>
    <phoneticPr fontId="1"/>
  </si>
  <si>
    <t>人権啓発研修</t>
    <phoneticPr fontId="1"/>
  </si>
  <si>
    <t>お客さま相談センターに寄せられたご相談の件数と内訳</t>
    <rPh sb="1" eb="2">
      <t>キャク</t>
    </rPh>
    <rPh sb="4" eb="6">
      <t>ソウダン</t>
    </rPh>
    <rPh sb="11" eb="12">
      <t>ヨ</t>
    </rPh>
    <rPh sb="17" eb="19">
      <t>ソウダン</t>
    </rPh>
    <rPh sb="20" eb="22">
      <t>ケンスウ</t>
    </rPh>
    <rPh sb="23" eb="25">
      <t>ウチワケ</t>
    </rPh>
    <phoneticPr fontId="1"/>
  </si>
  <si>
    <t>株式会社ヤクルト本社の人材データ</t>
    <rPh sb="0" eb="4">
      <t>カブシキガイシャ</t>
    </rPh>
    <rPh sb="8" eb="10">
      <t>ホンシャ</t>
    </rPh>
    <rPh sb="11" eb="13">
      <t>ジンザイ</t>
    </rPh>
    <phoneticPr fontId="1"/>
  </si>
  <si>
    <t>女性管理職比率の推移（日本：ヤクルト本社、海外：海外事業所）</t>
    <rPh sb="0" eb="2">
      <t>ジョセイ</t>
    </rPh>
    <rPh sb="2" eb="4">
      <t>カンリ</t>
    </rPh>
    <rPh sb="4" eb="5">
      <t>ショク</t>
    </rPh>
    <rPh sb="5" eb="7">
      <t>ヒリツ</t>
    </rPh>
    <rPh sb="8" eb="10">
      <t>スイイ</t>
    </rPh>
    <rPh sb="11" eb="13">
      <t>ニホン</t>
    </rPh>
    <rPh sb="18" eb="20">
      <t>ホンシャ</t>
    </rPh>
    <rPh sb="21" eb="23">
      <t>カイガイ</t>
    </rPh>
    <rPh sb="24" eb="26">
      <t>カイガイ</t>
    </rPh>
    <rPh sb="26" eb="29">
      <t>ジギョウショ</t>
    </rPh>
    <phoneticPr fontId="1"/>
  </si>
  <si>
    <t>障がい者雇用率の推移（日本：ヤクルト本社、海外：海外事業所）</t>
    <rPh sb="11" eb="13">
      <t>ニホン</t>
    </rPh>
    <rPh sb="18" eb="20">
      <t>ホンシャ</t>
    </rPh>
    <rPh sb="21" eb="23">
      <t>カイガイ</t>
    </rPh>
    <rPh sb="24" eb="26">
      <t>カイガイ</t>
    </rPh>
    <rPh sb="26" eb="29">
      <t>ジギョウショ</t>
    </rPh>
    <phoneticPr fontId="1"/>
  </si>
  <si>
    <t>定年退職時における継続雇用率の推移（ヤクルト本社）</t>
    <rPh sb="0" eb="2">
      <t>テイネン</t>
    </rPh>
    <rPh sb="2" eb="4">
      <t>タイショク</t>
    </rPh>
    <rPh sb="4" eb="5">
      <t>ジ</t>
    </rPh>
    <rPh sb="9" eb="11">
      <t>ケイゾク</t>
    </rPh>
    <rPh sb="11" eb="13">
      <t>コヨウ</t>
    </rPh>
    <rPh sb="13" eb="14">
      <t>リツ</t>
    </rPh>
    <rPh sb="15" eb="17">
      <t>スイイ</t>
    </rPh>
    <rPh sb="22" eb="24">
      <t>ホンシャ</t>
    </rPh>
    <phoneticPr fontId="1"/>
  </si>
  <si>
    <t>年次有給休暇の取得率と1人当たり月間平均残業時間の推移（ヤクルト本社）</t>
    <rPh sb="0" eb="2">
      <t>ネンジ</t>
    </rPh>
    <rPh sb="2" eb="4">
      <t>ユウキュウ</t>
    </rPh>
    <rPh sb="4" eb="6">
      <t>キュウカ</t>
    </rPh>
    <rPh sb="7" eb="9">
      <t>シュトク</t>
    </rPh>
    <rPh sb="9" eb="10">
      <t>リツ</t>
    </rPh>
    <rPh sb="11" eb="13">
      <t>ヒトリ</t>
    </rPh>
    <rPh sb="13" eb="14">
      <t>ア</t>
    </rPh>
    <rPh sb="16" eb="18">
      <t>ゲッカン</t>
    </rPh>
    <rPh sb="18" eb="20">
      <t>ヘイキン</t>
    </rPh>
    <rPh sb="20" eb="22">
      <t>ザンギョウ</t>
    </rPh>
    <rPh sb="22" eb="24">
      <t>ジカン</t>
    </rPh>
    <rPh sb="25" eb="27">
      <t>スイイ</t>
    </rPh>
    <rPh sb="32" eb="34">
      <t>ホンシャ</t>
    </rPh>
    <phoneticPr fontId="1"/>
  </si>
  <si>
    <t>育児休業取得率の推移（ヤクルト本社）</t>
    <rPh sb="0" eb="2">
      <t>イクジ</t>
    </rPh>
    <rPh sb="2" eb="4">
      <t>キュウギョウ</t>
    </rPh>
    <rPh sb="4" eb="6">
      <t>シュトク</t>
    </rPh>
    <rPh sb="6" eb="7">
      <t>リツ</t>
    </rPh>
    <rPh sb="8" eb="10">
      <t>スイイ</t>
    </rPh>
    <rPh sb="15" eb="17">
      <t>ホンシャ</t>
    </rPh>
    <phoneticPr fontId="1"/>
  </si>
  <si>
    <t>労働災害度数率・強度率の推移（ヤクルト本社）</t>
    <rPh sb="0" eb="2">
      <t>ロウドウ</t>
    </rPh>
    <rPh sb="2" eb="4">
      <t>サイガイ</t>
    </rPh>
    <rPh sb="4" eb="6">
      <t>ドスウ</t>
    </rPh>
    <rPh sb="6" eb="7">
      <t>リツ</t>
    </rPh>
    <rPh sb="8" eb="10">
      <t>キョウド</t>
    </rPh>
    <rPh sb="10" eb="11">
      <t>リツ</t>
    </rPh>
    <rPh sb="12" eb="14">
      <t>スイイ</t>
    </rPh>
    <rPh sb="19" eb="21">
      <t>ホンシャ</t>
    </rPh>
    <phoneticPr fontId="1"/>
  </si>
  <si>
    <t>代田イズム研修会実施回数・参加者数（ヤクルト本社）</t>
    <rPh sb="0" eb="2">
      <t>シロタ</t>
    </rPh>
    <rPh sb="5" eb="8">
      <t>ケンシュウカイ</t>
    </rPh>
    <rPh sb="8" eb="10">
      <t>ジッシ</t>
    </rPh>
    <rPh sb="10" eb="12">
      <t>カイスウ</t>
    </rPh>
    <rPh sb="13" eb="16">
      <t>サンカシャ</t>
    </rPh>
    <rPh sb="16" eb="17">
      <t>スウ</t>
    </rPh>
    <rPh sb="22" eb="24">
      <t>ホンシャ</t>
    </rPh>
    <phoneticPr fontId="1"/>
  </si>
  <si>
    <t>研修受講時間・費用（ヤクルト本社）</t>
    <rPh sb="0" eb="2">
      <t>ケンシュウ</t>
    </rPh>
    <rPh sb="2" eb="4">
      <t>ジュコウ</t>
    </rPh>
    <rPh sb="4" eb="6">
      <t>ジカン</t>
    </rPh>
    <rPh sb="7" eb="9">
      <t>ヒヨウ</t>
    </rPh>
    <rPh sb="14" eb="16">
      <t>ホンシャ</t>
    </rPh>
    <phoneticPr fontId="1"/>
  </si>
  <si>
    <t>環境1.</t>
    <rPh sb="0" eb="2">
      <t>カンキョウ</t>
    </rPh>
    <phoneticPr fontId="1"/>
  </si>
  <si>
    <t>環境2.</t>
    <rPh sb="0" eb="2">
      <t>カンキョウ</t>
    </rPh>
    <phoneticPr fontId="1"/>
  </si>
  <si>
    <t>環境3.</t>
    <rPh sb="0" eb="2">
      <t>カンキョウ</t>
    </rPh>
    <phoneticPr fontId="1"/>
  </si>
  <si>
    <t>環境4.</t>
    <rPh sb="0" eb="2">
      <t>カンキョウ</t>
    </rPh>
    <phoneticPr fontId="1"/>
  </si>
  <si>
    <t>環境5.</t>
    <rPh sb="0" eb="2">
      <t>カンキョウ</t>
    </rPh>
    <phoneticPr fontId="1"/>
  </si>
  <si>
    <t>環境6.</t>
    <rPh sb="0" eb="2">
      <t>カンキョウ</t>
    </rPh>
    <phoneticPr fontId="1"/>
  </si>
  <si>
    <t>環境7.</t>
    <rPh sb="0" eb="2">
      <t>カンキョウ</t>
    </rPh>
    <phoneticPr fontId="1"/>
  </si>
  <si>
    <t>環境8.</t>
    <rPh sb="0" eb="2">
      <t>カンキョウ</t>
    </rPh>
    <phoneticPr fontId="1"/>
  </si>
  <si>
    <t>環境9.</t>
    <rPh sb="0" eb="2">
      <t>カンキョウ</t>
    </rPh>
    <phoneticPr fontId="1"/>
  </si>
  <si>
    <t>環境10.</t>
    <rPh sb="0" eb="2">
      <t>カンキョウ</t>
    </rPh>
    <phoneticPr fontId="1"/>
  </si>
  <si>
    <t>環境11.</t>
    <rPh sb="0" eb="2">
      <t>カンキョウ</t>
    </rPh>
    <phoneticPr fontId="1"/>
  </si>
  <si>
    <t>環境12.</t>
    <rPh sb="0" eb="2">
      <t>カンキョウ</t>
    </rPh>
    <phoneticPr fontId="1"/>
  </si>
  <si>
    <t>環境13.</t>
    <rPh sb="0" eb="2">
      <t>カンキョウ</t>
    </rPh>
    <phoneticPr fontId="1"/>
  </si>
  <si>
    <t>環境14.</t>
    <rPh sb="0" eb="2">
      <t>カンキョウ</t>
    </rPh>
    <phoneticPr fontId="1"/>
  </si>
  <si>
    <t>環境15.</t>
    <rPh sb="0" eb="2">
      <t>カンキョウ</t>
    </rPh>
    <phoneticPr fontId="1"/>
  </si>
  <si>
    <t>環境16.</t>
    <rPh sb="0" eb="2">
      <t>カンキョウ</t>
    </rPh>
    <phoneticPr fontId="1"/>
  </si>
  <si>
    <t>環境17.</t>
    <rPh sb="0" eb="2">
      <t>カンキョウ</t>
    </rPh>
    <phoneticPr fontId="1"/>
  </si>
  <si>
    <t>環境18.</t>
    <rPh sb="0" eb="2">
      <t>カンキョウ</t>
    </rPh>
    <phoneticPr fontId="1"/>
  </si>
  <si>
    <t>環境19.</t>
    <rPh sb="0" eb="2">
      <t>カンキョウ</t>
    </rPh>
    <phoneticPr fontId="1"/>
  </si>
  <si>
    <t>環境20.</t>
    <rPh sb="0" eb="2">
      <t>カンキョウ</t>
    </rPh>
    <phoneticPr fontId="1"/>
  </si>
  <si>
    <t>環境21.</t>
    <rPh sb="0" eb="2">
      <t>カンキョウ</t>
    </rPh>
    <phoneticPr fontId="1"/>
  </si>
  <si>
    <t>環境22.</t>
    <rPh sb="0" eb="2">
      <t>カンキョウ</t>
    </rPh>
    <phoneticPr fontId="1"/>
  </si>
  <si>
    <t>環境23.</t>
    <rPh sb="0" eb="2">
      <t>カンキョウ</t>
    </rPh>
    <phoneticPr fontId="1"/>
  </si>
  <si>
    <t>中央研究所が使用する「PRTR法／東京都環境確保条例」届出対象化学物質</t>
    <phoneticPr fontId="1"/>
  </si>
  <si>
    <t>容器包装の再商品化義務量</t>
    <rPh sb="0" eb="2">
      <t>ヨウキ</t>
    </rPh>
    <rPh sb="2" eb="4">
      <t>ホウソウ</t>
    </rPh>
    <rPh sb="5" eb="9">
      <t>サイショウヒンカ</t>
    </rPh>
    <rPh sb="9" eb="11">
      <t>ギム</t>
    </rPh>
    <rPh sb="11" eb="12">
      <t>リョウ</t>
    </rPh>
    <phoneticPr fontId="1"/>
  </si>
  <si>
    <t>本社工場・ボトリング会社のエネルギー使用量と生産量原単位の推移（スコープ1＋スコープ2）</t>
    <rPh sb="0" eb="2">
      <t>ホンシャ</t>
    </rPh>
    <rPh sb="2" eb="4">
      <t>コウジョウ</t>
    </rPh>
    <rPh sb="10" eb="12">
      <t>ガイシャ</t>
    </rPh>
    <rPh sb="18" eb="21">
      <t>シヨウリョウ</t>
    </rPh>
    <rPh sb="29" eb="31">
      <t>スイイ</t>
    </rPh>
    <phoneticPr fontId="1"/>
  </si>
  <si>
    <t>販売用資機材新規導入状況</t>
    <phoneticPr fontId="1"/>
  </si>
  <si>
    <t>水リスク調査コスト</t>
    <rPh sb="0" eb="1">
      <t>ミズ</t>
    </rPh>
    <rPh sb="4" eb="6">
      <t>チョウサ</t>
    </rPh>
    <phoneticPr fontId="1"/>
  </si>
  <si>
    <t>海外生産拠点における水の定量データ</t>
    <phoneticPr fontId="1"/>
  </si>
  <si>
    <t>国内生産拠点における水の定量データ</t>
    <phoneticPr fontId="1"/>
  </si>
  <si>
    <t>本社工場・ボトリング会社での水使用量と生産量原単位の推移</t>
    <rPh sb="0" eb="2">
      <t>ホンシャ</t>
    </rPh>
    <rPh sb="2" eb="4">
      <t>コウジョウ</t>
    </rPh>
    <rPh sb="10" eb="12">
      <t>ガイシャ</t>
    </rPh>
    <rPh sb="14" eb="15">
      <t>ミズ</t>
    </rPh>
    <rPh sb="15" eb="18">
      <t>シヨウリョウ</t>
    </rPh>
    <rPh sb="19" eb="21">
      <t>セイサン</t>
    </rPh>
    <rPh sb="21" eb="22">
      <t>リョウ</t>
    </rPh>
    <rPh sb="22" eb="25">
      <t>ゲンタンイ</t>
    </rPh>
    <rPh sb="26" eb="28">
      <t>スイイ</t>
    </rPh>
    <phoneticPr fontId="1"/>
  </si>
  <si>
    <t>生産拠点における生物多様性に関する調査結果</t>
    <rPh sb="0" eb="2">
      <t>セイサン</t>
    </rPh>
    <phoneticPr fontId="1"/>
  </si>
  <si>
    <t>地域別サイトレポート</t>
    <rPh sb="0" eb="2">
      <t>チイキ</t>
    </rPh>
    <rPh sb="2" eb="3">
      <t>ベツ</t>
    </rPh>
    <phoneticPr fontId="1"/>
  </si>
  <si>
    <t>国内サイトレポート</t>
    <rPh sb="0" eb="2">
      <t>コクナイ</t>
    </rPh>
    <phoneticPr fontId="1"/>
  </si>
  <si>
    <t>ガバナンス1.</t>
    <phoneticPr fontId="1"/>
  </si>
  <si>
    <t>ガバナンス2.</t>
  </si>
  <si>
    <t>ガバナンス3.</t>
  </si>
  <si>
    <t>ガバナンス4.</t>
  </si>
  <si>
    <t>ガバナンス7.</t>
  </si>
  <si>
    <t>組織形態</t>
    <rPh sb="0" eb="2">
      <t>ソシキ</t>
    </rPh>
    <rPh sb="2" eb="4">
      <t>ケイタイ</t>
    </rPh>
    <phoneticPr fontId="1"/>
  </si>
  <si>
    <t>各組織体の開催状況</t>
    <rPh sb="0" eb="1">
      <t>カク</t>
    </rPh>
    <rPh sb="1" eb="4">
      <t>ソシキタイ</t>
    </rPh>
    <rPh sb="5" eb="7">
      <t>カイサイ</t>
    </rPh>
    <rPh sb="7" eb="9">
      <t>ジョウキョウ</t>
    </rPh>
    <phoneticPr fontId="1"/>
  </si>
  <si>
    <t>監査役会における報告内訳</t>
    <rPh sb="0" eb="3">
      <t>カンサヤク</t>
    </rPh>
    <rPh sb="3" eb="4">
      <t>カイ</t>
    </rPh>
    <rPh sb="8" eb="10">
      <t>ホウコク</t>
    </rPh>
    <rPh sb="10" eb="12">
      <t>ウチワケ</t>
    </rPh>
    <phoneticPr fontId="1"/>
  </si>
  <si>
    <t>役員報酬</t>
    <rPh sb="0" eb="2">
      <t>ヤクイン</t>
    </rPh>
    <rPh sb="2" eb="4">
      <t>ホウシュウ</t>
    </rPh>
    <phoneticPr fontId="1"/>
  </si>
  <si>
    <t>各種研修</t>
    <rPh sb="0" eb="2">
      <t>カクシュ</t>
    </rPh>
    <rPh sb="2" eb="4">
      <t>ケンシュウ</t>
    </rPh>
    <phoneticPr fontId="1"/>
  </si>
  <si>
    <t>安否確認システムの訓練参加率</t>
    <rPh sb="13" eb="14">
      <t>リツ</t>
    </rPh>
    <phoneticPr fontId="1"/>
  </si>
  <si>
    <t>項目</t>
  </si>
  <si>
    <t>設問数</t>
  </si>
  <si>
    <t>主な設問（例）</t>
  </si>
  <si>
    <t>回答割合（％）</t>
  </si>
  <si>
    <t>レベル3</t>
  </si>
  <si>
    <t>「対応している」と回答</t>
  </si>
  <si>
    <t>レベル2</t>
  </si>
  <si>
    <t>レベル1</t>
  </si>
  <si>
    <t>「対応していない」と回答</t>
  </si>
  <si>
    <t>N/A</t>
  </si>
  <si>
    <t>CSR全般に関するビジョン、長期目標、重点領域などを設定していますか。</t>
  </si>
  <si>
    <t>2. 人権</t>
  </si>
  <si>
    <t>直近1 年間でハラスメントや差別、外国人技能実習生の労働問題などの人権に関する問題がありましたか。</t>
  </si>
  <si>
    <t>3. 労働</t>
  </si>
  <si>
    <t>労働時間、休暇、有給休暇等の公正な適用に関する取り組みはありますか。</t>
  </si>
  <si>
    <t>4. 環境</t>
  </si>
  <si>
    <t>5. 公正な企業活動</t>
  </si>
  <si>
    <t>事業活動を行う国内外の現地行政や公務員との適切な関係（贈収賄の禁止等）の構築に関する規定、または取り組みはありますか。</t>
  </si>
  <si>
    <t>6. 品質・安全性</t>
  </si>
  <si>
    <t>製品・サービスの品質・安全性に関する方針・ガイドラインに沿った自社の方針と推進体制はありますか。</t>
  </si>
  <si>
    <t>7. 情報セキュリティ</t>
  </si>
  <si>
    <t>個人データおよびプライバシー保護に関する仕組み、または取り組みはありますか。</t>
  </si>
  <si>
    <t>8. サプライチェーン</t>
  </si>
  <si>
    <t>取引先への現地調査等、サプライチェーンにCSR 活動の推進を促す取り組みはありますか。</t>
  </si>
  <si>
    <t>9. 地域社会との共生</t>
  </si>
  <si>
    <t>生産プロセス製品・サービス操業による、環境・社会への負荷を減らすための取り組みはありますか。</t>
  </si>
  <si>
    <r>
      <t>平均得点率（％）</t>
    </r>
    <r>
      <rPr>
        <vertAlign val="superscript"/>
        <sz val="10"/>
        <rFont val="Meiryo UI"/>
        <family val="3"/>
        <charset val="128"/>
      </rPr>
      <t>※</t>
    </r>
  </si>
  <si>
    <r>
      <t>CO</t>
    </r>
    <r>
      <rPr>
        <vertAlign val="subscript"/>
        <sz val="10"/>
        <rFont val="Meiryo UI"/>
        <family val="3"/>
        <charset val="128"/>
      </rPr>
      <t>2</t>
    </r>
    <r>
      <rPr>
        <sz val="10"/>
        <rFont val="Meiryo UI"/>
        <family val="3"/>
        <charset val="128"/>
      </rPr>
      <t>に代表される温室効果ガスの排出量削減やエネルギーの効率的な利用に関する取り組みはありますか。</t>
    </r>
  </si>
  <si>
    <t>スコアごとの取引先数</t>
  </si>
  <si>
    <t>スコア</t>
  </si>
  <si>
    <t>取引先数</t>
  </si>
  <si>
    <t>90％以上</t>
  </si>
  <si>
    <t>80％以上90％未満</t>
  </si>
  <si>
    <t>※ 回答内容に応じて、具体的内容を確認するための追加質問も実施</t>
    <phoneticPr fontId="1"/>
  </si>
  <si>
    <t>「対応予定」と回答</t>
    <phoneticPr fontId="1"/>
  </si>
  <si>
    <t>4. グリーン購入率</t>
    <phoneticPr fontId="1"/>
  </si>
  <si>
    <t>グリーン購入率（％）</t>
  </si>
  <si>
    <t>アジア・オセアニア（％）</t>
    <phoneticPr fontId="1"/>
  </si>
  <si>
    <t>米州（％）</t>
    <phoneticPr fontId="1"/>
  </si>
  <si>
    <t>欧州（％）</t>
    <phoneticPr fontId="1"/>
  </si>
  <si>
    <t>＊ 乳製品原材料における実績</t>
    <phoneticPr fontId="1"/>
  </si>
  <si>
    <t>※ 海外から輸入し、国内で最終加工している原材料は、国内調達として集計</t>
    <phoneticPr fontId="1"/>
  </si>
  <si>
    <r>
      <t>日本</t>
    </r>
    <r>
      <rPr>
        <vertAlign val="superscript"/>
        <sz val="11"/>
        <color theme="1"/>
        <rFont val="Meiryo UI"/>
        <family val="3"/>
        <charset val="128"/>
      </rPr>
      <t>※</t>
    </r>
    <r>
      <rPr>
        <sz val="11"/>
        <color theme="1"/>
        <rFont val="Meiryo UI"/>
        <family val="3"/>
        <charset val="128"/>
      </rPr>
      <t>（％）</t>
    </r>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</si>
  <si>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</si>
  <si>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</si>
  <si>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</si>
  <si>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</si>
  <si>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</si>
  <si>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</si>
  <si>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18人／19.6％</t>
    <phoneticPr fontId="1"/>
  </si>
  <si>
    <t>10人／15.9％</t>
    <phoneticPr fontId="1"/>
  </si>
  <si>
    <t>83人／86.4％</t>
    <phoneticPr fontId="1"/>
  </si>
  <si>
    <t>女性の育児休業取得（人数／取得率)</t>
    <phoneticPr fontId="1"/>
  </si>
  <si>
    <t>37人／100％</t>
    <phoneticPr fontId="1"/>
  </si>
  <si>
    <t>26人／100％</t>
    <phoneticPr fontId="1"/>
  </si>
  <si>
    <t>35人／100％</t>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</si>
  <si>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</si>
  <si>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</si>
  <si>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t>実施回数（回）</t>
    <rPh sb="5" eb="6">
      <t>カイ</t>
    </rPh>
    <phoneticPr fontId="1"/>
  </si>
  <si>
    <t>参加者数（人）</t>
    <rPh sb="5" eb="6">
      <t>ニン</t>
    </rPh>
    <phoneticPr fontId="1"/>
  </si>
  <si>
    <t>初任給（円）</t>
  </si>
  <si>
    <t>最低賃金との比較（％）</t>
  </si>
  <si>
    <t>大学院修了</t>
  </si>
  <si>
    <t>大学卒（総合職）</t>
  </si>
  <si>
    <t>大学卒（一般職）</t>
  </si>
  <si>
    <t>短大卒</t>
  </si>
  <si>
    <t>専門学校卒</t>
  </si>
  <si>
    <t>組織形態</t>
    <phoneticPr fontId="1"/>
  </si>
  <si>
    <t>取締役</t>
    <phoneticPr fontId="1"/>
  </si>
  <si>
    <t>15人</t>
  </si>
  <si>
    <t>15人</t>
    <rPh sb="2" eb="3">
      <t>ニン</t>
    </rPh>
    <phoneticPr fontId="1"/>
  </si>
  <si>
    <t>　うち社外取締役</t>
    <phoneticPr fontId="1"/>
  </si>
  <si>
    <t>5人</t>
  </si>
  <si>
    <t>6人</t>
  </si>
  <si>
    <t>5人</t>
    <rPh sb="1" eb="2">
      <t>ニン</t>
    </rPh>
    <phoneticPr fontId="1"/>
  </si>
  <si>
    <t>　うち独立役員</t>
    <phoneticPr fontId="1"/>
  </si>
  <si>
    <t>2人</t>
  </si>
  <si>
    <t>3人</t>
  </si>
  <si>
    <t>5人</t>
    <phoneticPr fontId="1"/>
  </si>
  <si>
    <t>　うち女性取締役</t>
    <phoneticPr fontId="1"/>
  </si>
  <si>
    <t>1人</t>
  </si>
  <si>
    <t>2人</t>
    <phoneticPr fontId="1"/>
  </si>
  <si>
    <t>取締役任期</t>
    <phoneticPr fontId="1"/>
  </si>
  <si>
    <t>1年</t>
  </si>
  <si>
    <t>1年</t>
    <phoneticPr fontId="1"/>
  </si>
  <si>
    <t>取締役会議長</t>
    <phoneticPr fontId="1"/>
  </si>
  <si>
    <t>社長</t>
  </si>
  <si>
    <t>社長</t>
    <phoneticPr fontId="1"/>
  </si>
  <si>
    <t>監査役</t>
    <phoneticPr fontId="1"/>
  </si>
  <si>
    <t>５人</t>
    <rPh sb="1" eb="2">
      <t>ニン</t>
    </rPh>
    <phoneticPr fontId="1"/>
  </si>
  <si>
    <t>　うち社外監査役</t>
    <phoneticPr fontId="1"/>
  </si>
  <si>
    <t>３人</t>
    <rPh sb="1" eb="2">
      <t>ニン</t>
    </rPh>
    <phoneticPr fontId="1"/>
  </si>
  <si>
    <t>２人</t>
    <rPh sb="1" eb="2">
      <t>リ</t>
    </rPh>
    <phoneticPr fontId="1"/>
  </si>
  <si>
    <t>　うち女性監査役</t>
    <phoneticPr fontId="1"/>
  </si>
  <si>
    <t>１人</t>
    <rPh sb="1" eb="2">
      <t>ニン</t>
    </rPh>
    <phoneticPr fontId="1"/>
  </si>
  <si>
    <t>監査役任期</t>
    <phoneticPr fontId="1"/>
  </si>
  <si>
    <t>4年</t>
  </si>
  <si>
    <t>４年</t>
    <rPh sb="1" eb="2">
      <t>ネン</t>
    </rPh>
    <phoneticPr fontId="1"/>
  </si>
  <si>
    <t>取締役会</t>
    <phoneticPr fontId="1"/>
  </si>
  <si>
    <t>7回</t>
    <phoneticPr fontId="1"/>
  </si>
  <si>
    <t>8回</t>
    <phoneticPr fontId="1"/>
  </si>
  <si>
    <t>８回</t>
    <rPh sb="1" eb="2">
      <t>カイ</t>
    </rPh>
    <phoneticPr fontId="1"/>
  </si>
  <si>
    <t>社外取締役の取締役会出席率</t>
    <phoneticPr fontId="1"/>
  </si>
  <si>
    <t>監査役会</t>
    <phoneticPr fontId="1"/>
  </si>
  <si>
    <t>8回</t>
    <rPh sb="1" eb="2">
      <t>カイ</t>
    </rPh>
    <phoneticPr fontId="1"/>
  </si>
  <si>
    <t>常勤監査役の監査役会出席率</t>
    <phoneticPr fontId="1"/>
  </si>
  <si>
    <t>社外監査役の監査役会出席率</t>
    <phoneticPr fontId="1"/>
  </si>
  <si>
    <t>コンプライアンス委員会</t>
    <phoneticPr fontId="1"/>
  </si>
  <si>
    <t>2回</t>
    <phoneticPr fontId="1"/>
  </si>
  <si>
    <t>2回</t>
    <rPh sb="1" eb="2">
      <t>カイ</t>
    </rPh>
    <phoneticPr fontId="1"/>
  </si>
  <si>
    <t>企業倫理委員会</t>
    <phoneticPr fontId="1"/>
  </si>
  <si>
    <t>1回</t>
  </si>
  <si>
    <t>1回</t>
    <rPh sb="1" eb="2">
      <t>カイ</t>
    </rPh>
    <phoneticPr fontId="1"/>
  </si>
  <si>
    <t>CSR 推進委員会</t>
    <phoneticPr fontId="1"/>
  </si>
  <si>
    <t>3回</t>
  </si>
  <si>
    <t>監査役監査</t>
    <phoneticPr fontId="1"/>
  </si>
  <si>
    <t>内部監査</t>
    <phoneticPr fontId="1"/>
  </si>
  <si>
    <t>会計監査</t>
    <phoneticPr fontId="1"/>
  </si>
  <si>
    <t>4回</t>
    <phoneticPr fontId="1"/>
  </si>
  <si>
    <t>４回</t>
    <rPh sb="1" eb="2">
      <t>カイ</t>
    </rPh>
    <phoneticPr fontId="1"/>
  </si>
  <si>
    <t>取締役報酬</t>
    <phoneticPr fontId="1"/>
  </si>
  <si>
    <t>監査役報酬</t>
    <phoneticPr fontId="1"/>
  </si>
  <si>
    <t>17人614百万円
（うち社外取締役5人50百万円）</t>
    <phoneticPr fontId="1"/>
  </si>
  <si>
    <t>15人603万円
（うち社外取締役5人55百万円）</t>
    <phoneticPr fontId="1"/>
  </si>
  <si>
    <t>18人642万円
（うち社外取締役7人66百万円）</t>
    <phoneticPr fontId="1"/>
  </si>
  <si>
    <t>7人118百万円
（うち社外監査役5人36百万円）</t>
    <phoneticPr fontId="1"/>
  </si>
  <si>
    <t>9人105百万円
（うち社外監査役6人33百万円）</t>
    <phoneticPr fontId="1"/>
  </si>
  <si>
    <t>5人107百万円
（うち社外監査役3人35百万円）</t>
    <phoneticPr fontId="1"/>
  </si>
  <si>
    <t>コンプライアンス研修</t>
    <phoneticPr fontId="1"/>
  </si>
  <si>
    <t>32回</t>
    <phoneticPr fontId="1"/>
  </si>
  <si>
    <t>24回</t>
    <phoneticPr fontId="1"/>
  </si>
  <si>
    <t>情報セキュリティ研修（e ラーニング受講者）</t>
    <phoneticPr fontId="1"/>
  </si>
  <si>
    <t>1回2,221人</t>
    <phoneticPr fontId="1"/>
  </si>
  <si>
    <t>1回2,610人</t>
    <phoneticPr fontId="1"/>
  </si>
  <si>
    <t>1回2,512人</t>
    <rPh sb="1" eb="2">
      <t>カイ</t>
    </rPh>
    <rPh sb="7" eb="8">
      <t>ニン</t>
    </rPh>
    <phoneticPr fontId="1"/>
  </si>
  <si>
    <t>安否確認システムの訓練参加率（メール回答率）</t>
    <phoneticPr fontId="1"/>
  </si>
  <si>
    <t>本社工場・ボトリング会社での廃棄物排出量の推移</t>
    <phoneticPr fontId="1"/>
  </si>
  <si>
    <t>生産拠点におけるWRI Aqueduct 水リスク評価結果</t>
    <rPh sb="0" eb="2">
      <t>セイサン</t>
    </rPh>
    <rPh sb="2" eb="4">
      <t>キョテン</t>
    </rPh>
    <rPh sb="21" eb="22">
      <t>ミズ</t>
    </rPh>
    <rPh sb="25" eb="27">
      <t>ヒョウカ</t>
    </rPh>
    <rPh sb="27" eb="29">
      <t>ケッカ</t>
    </rPh>
    <phoneticPr fontId="1"/>
  </si>
  <si>
    <t>※化粧品工場と医薬品工場を含む</t>
    <phoneticPr fontId="1"/>
  </si>
  <si>
    <t>＊数値は小数点以下を四捨五入して記載しているため、内訳数値の足し上げが合計と合わない場合があります。</t>
    <rPh sb="1" eb="3">
      <t>スウチ</t>
    </rPh>
    <rPh sb="4" eb="9">
      <t>ショウスウテンイカ</t>
    </rPh>
    <rPh sb="10" eb="14">
      <t>シシャゴニュウ</t>
    </rPh>
    <rPh sb="16" eb="18">
      <t>キサイ</t>
    </rPh>
    <rPh sb="25" eb="27">
      <t>ウチワケ</t>
    </rPh>
    <rPh sb="27" eb="29">
      <t>スウチ</t>
    </rPh>
    <rPh sb="30" eb="31">
      <t>タ</t>
    </rPh>
    <rPh sb="32" eb="33">
      <t>ア</t>
    </rPh>
    <rPh sb="35" eb="37">
      <t>ゴウケイ</t>
    </rPh>
    <rPh sb="38" eb="39">
      <t>ア</t>
    </rPh>
    <rPh sb="42" eb="44">
      <t>バアイ</t>
    </rPh>
    <phoneticPr fontId="1"/>
  </si>
  <si>
    <t>2. 食品廃棄物の再生利用実績</t>
    <phoneticPr fontId="1"/>
  </si>
  <si>
    <t>発生量（t）</t>
    <phoneticPr fontId="1"/>
  </si>
  <si>
    <t>再生利用の実施量（t）</t>
  </si>
  <si>
    <t>再生利用等の実施率（%）</t>
    <phoneticPr fontId="1"/>
  </si>
  <si>
    <t>再生利用の用途</t>
    <phoneticPr fontId="1"/>
  </si>
  <si>
    <t>肥料・飼料等</t>
  </si>
  <si>
    <t>肥料・飼料等</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</si>
  <si>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</si>
  <si>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t>＊ 内訳の数値を四捨五入しているため、内訳数値の合計と総計は一致しないことがあります。</t>
    <phoneticPr fontId="1"/>
  </si>
  <si>
    <t>生産量原単位（t-CO₂/kl）</t>
    <rPh sb="0" eb="2">
      <t>セイサン</t>
    </rPh>
    <rPh sb="2" eb="3">
      <t>リョウ</t>
    </rPh>
    <rPh sb="3" eb="6">
      <t>ゲンタンイ</t>
    </rPh>
    <phoneticPr fontId="1"/>
  </si>
  <si>
    <t>※ 排出・再資源化量は四捨五入をした数値を掲載していますが、再資源化率の計算は小数点以下の数値を含めています。</t>
    <rPh sb="2" eb="4">
      <t>ハイシュツ</t>
    </rPh>
    <rPh sb="5" eb="10">
      <t>サイシゲンカリョウ</t>
    </rPh>
    <rPh sb="11" eb="15">
      <t>シシャゴニュウ</t>
    </rPh>
    <rPh sb="18" eb="20">
      <t>スウチ</t>
    </rPh>
    <rPh sb="21" eb="23">
      <t>ケイサイ</t>
    </rPh>
    <rPh sb="30" eb="35">
      <t>サイシゲンカリツ</t>
    </rPh>
    <rPh sb="36" eb="38">
      <t>ケイサン</t>
    </rPh>
    <rPh sb="39" eb="44">
      <t>ショウスウテンイカ</t>
    </rPh>
    <rPh sb="45" eb="47">
      <t>スウチ</t>
    </rPh>
    <rPh sb="48" eb="49">
      <t>フク</t>
    </rPh>
    <phoneticPr fontId="1"/>
  </si>
  <si>
    <t>1. CSR に関わる
　　コーポレート・ガバナンス</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</si>
  <si>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</si>
  <si>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t>投資額（百万円）</t>
    <rPh sb="4" eb="5">
      <t>ヒャク</t>
    </rPh>
    <phoneticPr fontId="1"/>
  </si>
  <si>
    <t>5.	原材料の地元調達比率</t>
    <phoneticPr fontId="1"/>
  </si>
  <si>
    <t>●2022年度</t>
    <phoneticPr fontId="1"/>
  </si>
  <si>
    <t>（単位：百万円）</t>
  </si>
  <si>
    <r>
      <t>9. 本社工場・ボトリング会社のCO</t>
    </r>
    <r>
      <rPr>
        <b/>
        <vertAlign val="subscript"/>
        <sz val="11"/>
        <color theme="1"/>
        <rFont val="Meiryo UI"/>
        <family val="3"/>
        <charset val="128"/>
      </rPr>
      <t>2</t>
    </r>
    <r>
      <rPr>
        <b/>
        <sz val="11"/>
        <color theme="1"/>
        <rFont val="Meiryo UI"/>
        <family val="3"/>
        <charset val="128"/>
      </rPr>
      <t>排出量の推移（スコープ1＋スコープ2）</t>
    </r>
    <rPh sb="3" eb="5">
      <t>ホンシャ</t>
    </rPh>
    <rPh sb="5" eb="7">
      <t>コウジョウ</t>
    </rPh>
    <rPh sb="13" eb="15">
      <t>ガイシャ</t>
    </rPh>
    <rPh sb="19" eb="21">
      <t>ハイシュツ</t>
    </rPh>
    <rPh sb="21" eb="22">
      <t>リョウ</t>
    </rPh>
    <rPh sb="23" eb="25">
      <t>スイイ</t>
    </rPh>
    <phoneticPr fontId="1"/>
  </si>
  <si>
    <t>10.本社工場・ボトリング会社のエネルギー使用量と生産量原単位の推移（スコープ1＋スコープ2）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</si>
  <si>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r>
      <t>●物流部門のCO</t>
    </r>
    <r>
      <rPr>
        <b/>
        <vertAlign val="subscript"/>
        <sz val="11"/>
        <rFont val="Meiryo UI"/>
        <family val="3"/>
        <charset val="128"/>
      </rPr>
      <t>2</t>
    </r>
    <r>
      <rPr>
        <b/>
        <sz val="11"/>
        <rFont val="Meiryo UI"/>
        <family val="3"/>
        <charset val="128"/>
      </rPr>
      <t>排出量の推移（スコープ1+スコープ2）</t>
    </r>
    <rPh sb="1" eb="3">
      <t>ブツリュウ</t>
    </rPh>
    <rPh sb="3" eb="5">
      <t>ブモン</t>
    </rPh>
    <rPh sb="9" eb="11">
      <t>ハイシュツ</t>
    </rPh>
    <rPh sb="11" eb="12">
      <t>リョウ</t>
    </rPh>
    <rPh sb="13" eb="15">
      <t>スイイ</t>
    </rPh>
    <phoneticPr fontId="1"/>
  </si>
  <si>
    <t>7. 各種研修</t>
    <rPh sb="3" eb="5">
      <t>カクシュ</t>
    </rPh>
    <rPh sb="5" eb="7">
      <t>ケンシュウ</t>
    </rPh>
    <phoneticPr fontId="1"/>
  </si>
  <si>
    <r>
      <t>（単位：t-CO</t>
    </r>
    <r>
      <rPr>
        <vertAlign val="subscript"/>
        <sz val="11"/>
        <rFont val="Meiryo UI"/>
        <family val="3"/>
        <charset val="128"/>
      </rPr>
      <t>2</t>
    </r>
    <r>
      <rPr>
        <sz val="11"/>
        <rFont val="Meiryo UI"/>
        <family val="3"/>
        <charset val="128"/>
      </rPr>
      <t>）</t>
    </r>
    <rPh sb="1" eb="3">
      <t>タンイ</t>
    </rPh>
    <phoneticPr fontId="1"/>
  </si>
  <si>
    <r>
      <t>本社工場・ボトリング会社のCO</t>
    </r>
    <r>
      <rPr>
        <u/>
        <vertAlign val="subscript"/>
        <sz val="11"/>
        <color theme="10"/>
        <rFont val="游ゴシック"/>
        <family val="3"/>
        <charset val="128"/>
        <scheme val="minor"/>
      </rPr>
      <t>2</t>
    </r>
    <r>
      <rPr>
        <u/>
        <sz val="11"/>
        <color theme="10"/>
        <rFont val="游ゴシック"/>
        <family val="2"/>
        <charset val="128"/>
        <scheme val="minor"/>
      </rPr>
      <t>排出量と生産量原単位の推移（スコープ1＋スコープ2）</t>
    </r>
    <rPh sb="0" eb="2">
      <t>ホンシャ</t>
    </rPh>
    <rPh sb="2" eb="4">
      <t>コウジョウ</t>
    </rPh>
    <rPh sb="10" eb="12">
      <t>ガイシャ</t>
    </rPh>
    <rPh sb="16" eb="18">
      <t>ハイシュツ</t>
    </rPh>
    <rPh sb="18" eb="19">
      <t>リョウ</t>
    </rPh>
    <rPh sb="20" eb="22">
      <t>セイサン</t>
    </rPh>
    <rPh sb="22" eb="23">
      <t>リョウ</t>
    </rPh>
    <rPh sb="23" eb="26">
      <t>ゲンタンイ</t>
    </rPh>
    <rPh sb="27" eb="29">
      <t>スイイ</t>
    </rPh>
    <phoneticPr fontId="1"/>
  </si>
  <si>
    <t>◯</t>
    <phoneticPr fontId="1"/>
  </si>
  <si>
    <t xml:space="preserve">●環境保全対策に伴う経済効果 </t>
    <rPh sb="8" eb="9">
      <t>トモナ</t>
    </rPh>
    <phoneticPr fontId="1"/>
  </si>
  <si>
    <t>工場・事業所</t>
    <rPh sb="0" eb="2">
      <t>コウジョウ</t>
    </rPh>
    <rPh sb="3" eb="6">
      <t>ジギョウショ</t>
    </rPh>
    <phoneticPr fontId="27"/>
  </si>
  <si>
    <t>提供量(t)</t>
    <rPh sb="0" eb="3">
      <t>テイキョウリョウ</t>
    </rPh>
    <phoneticPr fontId="1"/>
  </si>
  <si>
    <t>(バイオマスプラスチックを除いた量)</t>
    <rPh sb="13" eb="14">
      <t>ノゾ</t>
    </rPh>
    <rPh sb="16" eb="17">
      <t>リョウ</t>
    </rPh>
    <phoneticPr fontId="1"/>
  </si>
  <si>
    <t>-</t>
  </si>
  <si>
    <t>前年度比(%)</t>
    <rPh sb="0" eb="4">
      <t>ゼンネンドヒ</t>
    </rPh>
    <phoneticPr fontId="1"/>
  </si>
  <si>
    <t>削減量(t)</t>
    <rPh sb="0" eb="3">
      <t>サクゲンリョウ</t>
    </rPh>
    <phoneticPr fontId="1"/>
  </si>
  <si>
    <t>2021年度</t>
    <rPh sb="4" eb="6">
      <t>ネンド</t>
    </rPh>
    <phoneticPr fontId="1"/>
  </si>
  <si>
    <t>-</t>
    <phoneticPr fontId="1"/>
  </si>
  <si>
    <t>うち自ら再資源化を行った量：322</t>
    <rPh sb="2" eb="3">
      <t>ミズカ</t>
    </rPh>
    <rPh sb="4" eb="8">
      <t>サイシゲンカ</t>
    </rPh>
    <rPh sb="9" eb="10">
      <t>オコナ</t>
    </rPh>
    <rPh sb="12" eb="13">
      <t>リョウ</t>
    </rPh>
    <phoneticPr fontId="1"/>
  </si>
  <si>
    <t>2022年度</t>
    <rPh sb="4" eb="6">
      <t>ネンド</t>
    </rPh>
    <phoneticPr fontId="1"/>
  </si>
  <si>
    <t>356ｔ</t>
    <phoneticPr fontId="1"/>
  </si>
  <si>
    <t>うち自ら再資源化を行った量：533</t>
    <rPh sb="2" eb="3">
      <t>ミズカ</t>
    </rPh>
    <rPh sb="4" eb="8">
      <t>サイシゲンカ</t>
    </rPh>
    <rPh sb="9" eb="10">
      <t>オコナ</t>
    </rPh>
    <rPh sb="12" eb="13">
      <t>リョウ</t>
    </rPh>
    <phoneticPr fontId="1"/>
  </si>
  <si>
    <t>14. プラスチック使用製品産業廃棄物等の排出量</t>
    <phoneticPr fontId="1"/>
  </si>
  <si>
    <t>プラスチック使用製品産業廃棄物等の排出量(t)</t>
    <phoneticPr fontId="1"/>
  </si>
  <si>
    <t>前年比(%)</t>
    <phoneticPr fontId="1"/>
  </si>
  <si>
    <t>削減量</t>
    <phoneticPr fontId="1"/>
  </si>
  <si>
    <t>再資源化率</t>
    <phoneticPr fontId="1"/>
  </si>
  <si>
    <t>プラスチック使用製品産業廃棄物等の排出量</t>
    <phoneticPr fontId="1"/>
  </si>
  <si>
    <t>15. 生産拠点におけるWRI Aqueduct 水リスク評価結果</t>
    <rPh sb="4" eb="6">
      <t>セイサン</t>
    </rPh>
    <rPh sb="6" eb="8">
      <t>キョテン</t>
    </rPh>
    <rPh sb="25" eb="26">
      <t>ミズ</t>
    </rPh>
    <rPh sb="29" eb="31">
      <t>ヒョウカ</t>
    </rPh>
    <rPh sb="31" eb="33">
      <t>ケッカ</t>
    </rPh>
    <phoneticPr fontId="1"/>
  </si>
  <si>
    <t>16. 水リスク調査コスト</t>
    <rPh sb="4" eb="5">
      <t>ミズ</t>
    </rPh>
    <rPh sb="8" eb="10">
      <t>チョウサ</t>
    </rPh>
    <phoneticPr fontId="1"/>
  </si>
  <si>
    <t>17.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</si>
  <si>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18.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</si>
  <si>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t>（2）中央研究所</t>
    <rPh sb="3" eb="5">
      <t>チュウオウ</t>
    </rPh>
    <rPh sb="5" eb="8">
      <t>ケンキュウショ</t>
    </rPh>
    <phoneticPr fontId="1"/>
  </si>
  <si>
    <t>産業廃棄物</t>
    <rPh sb="0" eb="2">
      <t>サンギョウ</t>
    </rPh>
    <rPh sb="2" eb="5">
      <t>ハイキブツ</t>
    </rPh>
    <phoneticPr fontId="1"/>
  </si>
  <si>
    <t>（A）排出量
（t）</t>
    <rPh sb="3" eb="5">
      <t>ハイシュツ</t>
    </rPh>
    <rPh sb="5" eb="6">
      <t>リョウ</t>
    </rPh>
    <phoneticPr fontId="1"/>
  </si>
  <si>
    <t>（B）再資源
化量（t）</t>
    <rPh sb="3" eb="4">
      <t>サイ</t>
    </rPh>
    <rPh sb="4" eb="6">
      <t>シゲン</t>
    </rPh>
    <rPh sb="7" eb="8">
      <t>カ</t>
    </rPh>
    <rPh sb="8" eb="9">
      <t>リョウ</t>
    </rPh>
    <phoneticPr fontId="1"/>
  </si>
  <si>
    <t>（C）廃棄量（A-B）（ｔ）</t>
    <rPh sb="3" eb="6">
      <t>ハイキリョウ</t>
    </rPh>
    <phoneticPr fontId="1"/>
  </si>
  <si>
    <t>再資源
化率（%）</t>
    <rPh sb="0" eb="1">
      <t>サイ</t>
    </rPh>
    <rPh sb="1" eb="3">
      <t>シゲン</t>
    </rPh>
    <rPh sb="4" eb="5">
      <t>カ</t>
    </rPh>
    <rPh sb="5" eb="6">
      <t>リツ</t>
    </rPh>
    <phoneticPr fontId="1"/>
  </si>
  <si>
    <t>汚泥</t>
  </si>
  <si>
    <t>再利用のための準備</t>
    <rPh sb="0" eb="3">
      <t>サイリヨウ</t>
    </rPh>
    <rPh sb="7" eb="9">
      <t>ジュンビ</t>
    </rPh>
    <phoneticPr fontId="1"/>
  </si>
  <si>
    <t>リサイクル</t>
    <phoneticPr fontId="1"/>
  </si>
  <si>
    <t>その他回収作業</t>
    <rPh sb="2" eb="3">
      <t>ホカ</t>
    </rPh>
    <rPh sb="3" eb="5">
      <t>カイシュウ</t>
    </rPh>
    <rPh sb="5" eb="7">
      <t>サギョウ</t>
    </rPh>
    <phoneticPr fontId="1"/>
  </si>
  <si>
    <t>小計</t>
    <rPh sb="0" eb="2">
      <t>ショウケイ</t>
    </rPh>
    <phoneticPr fontId="1"/>
  </si>
  <si>
    <t>廃プラスチック</t>
  </si>
  <si>
    <t>有害廃棄物</t>
    <rPh sb="0" eb="5">
      <t>ユウガイハイキブツ</t>
    </rPh>
    <phoneticPr fontId="1"/>
  </si>
  <si>
    <t>ガラス・陶器くず</t>
  </si>
  <si>
    <t>燃えがら</t>
  </si>
  <si>
    <t>ゴムくず</t>
  </si>
  <si>
    <t>廃油</t>
  </si>
  <si>
    <t>焼却（エネルギー回収有）</t>
    <rPh sb="0" eb="2">
      <t>ショウキャク</t>
    </rPh>
    <rPh sb="8" eb="11">
      <t>カイシュウアリ</t>
    </rPh>
    <phoneticPr fontId="1"/>
  </si>
  <si>
    <t>焼却（エネルギー回収なし）</t>
    <rPh sb="0" eb="2">
      <t>ショウキャク</t>
    </rPh>
    <rPh sb="8" eb="10">
      <t>カイシュウ</t>
    </rPh>
    <phoneticPr fontId="1"/>
  </si>
  <si>
    <t>埋め立て</t>
    <rPh sb="0" eb="1">
      <t>ウ</t>
    </rPh>
    <rPh sb="2" eb="3">
      <t>タ</t>
    </rPh>
    <phoneticPr fontId="1"/>
  </si>
  <si>
    <t>その他処分</t>
    <rPh sb="2" eb="3">
      <t>タ</t>
    </rPh>
    <rPh sb="3" eb="5">
      <t>ショブン</t>
    </rPh>
    <phoneticPr fontId="1"/>
  </si>
  <si>
    <t>感染性産廃</t>
  </si>
  <si>
    <t>特別管理産業廃棄物
（有害廃棄物）</t>
    <rPh sb="0" eb="2">
      <t>トクベツ</t>
    </rPh>
    <rPh sb="2" eb="4">
      <t>カンリ</t>
    </rPh>
    <rPh sb="4" eb="6">
      <t>サンギョウ</t>
    </rPh>
    <rPh sb="6" eb="9">
      <t>ハイキブツ</t>
    </rPh>
    <rPh sb="11" eb="16">
      <t>ユウガイハイキブツ</t>
    </rPh>
    <phoneticPr fontId="1"/>
  </si>
  <si>
    <t>廃油</t>
    <rPh sb="0" eb="2">
      <t>ハイユ</t>
    </rPh>
    <phoneticPr fontId="1"/>
  </si>
  <si>
    <t>廃酸</t>
    <rPh sb="0" eb="1">
      <t>ハイ</t>
    </rPh>
    <rPh sb="1" eb="2">
      <t>サン</t>
    </rPh>
    <phoneticPr fontId="1"/>
  </si>
  <si>
    <t>廃アルカリ</t>
    <rPh sb="0" eb="1">
      <t>ハイ</t>
    </rPh>
    <phoneticPr fontId="1"/>
  </si>
  <si>
    <t>感染性産廃</t>
    <rPh sb="0" eb="2">
      <t>カンセン</t>
    </rPh>
    <rPh sb="2" eb="3">
      <t>セイ</t>
    </rPh>
    <rPh sb="3" eb="5">
      <t>サンパイ</t>
    </rPh>
    <phoneticPr fontId="1"/>
  </si>
  <si>
    <t>廃棄物の処分</t>
    <rPh sb="0" eb="3">
      <t>ハイキブツ</t>
    </rPh>
    <rPh sb="4" eb="6">
      <t>ショブン</t>
    </rPh>
    <phoneticPr fontId="1"/>
  </si>
  <si>
    <t>（１）再資源化された廃棄物（ｔ）</t>
    <rPh sb="3" eb="7">
      <t>サイシゲンカ</t>
    </rPh>
    <rPh sb="10" eb="13">
      <t>ハイキブツ</t>
    </rPh>
    <phoneticPr fontId="1"/>
  </si>
  <si>
    <t>工場</t>
    <rPh sb="0" eb="2">
      <t>コウジョウ</t>
    </rPh>
    <phoneticPr fontId="1"/>
  </si>
  <si>
    <t>（２）廃棄された廃棄物（ｔ）</t>
    <rPh sb="3" eb="5">
      <t>ハイキ</t>
    </rPh>
    <rPh sb="8" eb="11">
      <t>ハイキブツ</t>
    </rPh>
    <phoneticPr fontId="1"/>
  </si>
  <si>
    <t>19. 種類別廃棄物排出量と再資源化率</t>
    <rPh sb="4" eb="6">
      <t>シュルイ</t>
    </rPh>
    <rPh sb="6" eb="7">
      <t>ベツ</t>
    </rPh>
    <rPh sb="7" eb="10">
      <t>ハイキブツ</t>
    </rPh>
    <rPh sb="10" eb="12">
      <t>ハイシュツ</t>
    </rPh>
    <rPh sb="12" eb="13">
      <t>リョウ</t>
    </rPh>
    <rPh sb="14" eb="18">
      <t>サイシゲンカ</t>
    </rPh>
    <rPh sb="18" eb="19">
      <t>リツ</t>
    </rPh>
    <phoneticPr fontId="1"/>
  </si>
  <si>
    <t>（1）本社工場・ボトリング会社</t>
    <phoneticPr fontId="1"/>
  </si>
  <si>
    <t>20. 生産拠点における生物多様性に関する調査結果</t>
    <phoneticPr fontId="1"/>
  </si>
  <si>
    <t>21. 海外生産拠点における水の定量データ</t>
    <phoneticPr fontId="1"/>
  </si>
  <si>
    <r>
      <t>23. 地域別サイトレポート</t>
    </r>
    <r>
      <rPr>
        <b/>
        <vertAlign val="superscript"/>
        <sz val="11"/>
        <color theme="1"/>
        <rFont val="Meiryo UI"/>
        <family val="3"/>
        <charset val="128"/>
      </rPr>
      <t>※1</t>
    </r>
    <rPh sb="4" eb="6">
      <t>チイキ</t>
    </rPh>
    <rPh sb="6" eb="7">
      <t>ベツ</t>
    </rPh>
    <phoneticPr fontId="1"/>
  </si>
  <si>
    <r>
      <t>韓国</t>
    </r>
    <r>
      <rPr>
        <vertAlign val="superscript"/>
        <sz val="11"/>
        <rFont val="Meiryo UI"/>
        <family val="3"/>
        <charset val="128"/>
      </rPr>
      <t>※3</t>
    </r>
    <phoneticPr fontId="1"/>
  </si>
  <si>
    <t>22. 国内生産拠点における水の定量データ</t>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</si>
  <si>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：ヤクルト類原料液、Yakult（ヤクルト）1000、ジョア、医薬部外品、医療用医薬品・原薬</t>
    </r>
    <phoneticPr fontId="1"/>
  </si>
  <si>
    <r>
      <t>所 在 地：東京都国立市泉5丁目11番地
敷地面積：29,779m</t>
    </r>
    <r>
      <rPr>
        <vertAlign val="superscript"/>
        <sz val="11"/>
        <color theme="1"/>
        <rFont val="Meiryo UI"/>
        <family val="3"/>
        <charset val="128"/>
      </rPr>
      <t>2</t>
    </r>
    <r>
      <rPr>
        <sz val="11"/>
        <color theme="1"/>
        <rFont val="Meiryo UI"/>
        <family val="3"/>
        <charset val="128"/>
      </rPr>
      <t xml:space="preserve">
※ 主な研究内容・分野についてはP.52参照</t>
    </r>
    <phoneticPr fontId="1"/>
  </si>
  <si>
    <t>環境24.</t>
    <rPh sb="0" eb="2">
      <t>カンキョウ</t>
    </rPh>
    <phoneticPr fontId="1"/>
  </si>
  <si>
    <t>種類別廃棄物排出量と再資源化率</t>
    <rPh sb="0" eb="2">
      <t>シュルイ</t>
    </rPh>
    <rPh sb="2" eb="3">
      <t>ベツ</t>
    </rPh>
    <rPh sb="3" eb="6">
      <t>ハイキブツ</t>
    </rPh>
    <rPh sb="6" eb="8">
      <t>ハイシュツ</t>
    </rPh>
    <rPh sb="8" eb="9">
      <t>リョウ</t>
    </rPh>
    <rPh sb="10" eb="14">
      <t>サイシゲンカ</t>
    </rPh>
    <rPh sb="14" eb="15">
      <t>リツ</t>
    </rPh>
    <phoneticPr fontId="1"/>
  </si>
  <si>
    <t>77社</t>
  </si>
  <si>
    <t>スコアごとの取引先数（国内）</t>
    <rPh sb="11" eb="13">
      <t>コクナイ</t>
    </rPh>
    <phoneticPr fontId="1"/>
  </si>
  <si>
    <t>階層別研修</t>
    <phoneticPr fontId="1"/>
  </si>
  <si>
    <t>7回200人</t>
    <phoneticPr fontId="1"/>
  </si>
  <si>
    <t>1回68人</t>
    <phoneticPr fontId="1"/>
  </si>
  <si>
    <t>有期雇用の従業員（人）</t>
    <rPh sb="0" eb="4">
      <t>ユウキコヨウ</t>
    </rPh>
    <rPh sb="9" eb="10">
      <t>ニン</t>
    </rPh>
    <phoneticPr fontId="1"/>
  </si>
  <si>
    <t>　男性</t>
    <rPh sb="1" eb="3">
      <t>ダンセイ</t>
    </rPh>
    <phoneticPr fontId="1"/>
  </si>
  <si>
    <t>　女性</t>
    <rPh sb="1" eb="3">
      <t>ジョセイ</t>
    </rPh>
    <phoneticPr fontId="1"/>
  </si>
  <si>
    <t>労働時間無保証の従業員（人）</t>
    <rPh sb="12" eb="13">
      <t>ニン</t>
    </rPh>
    <phoneticPr fontId="1"/>
  </si>
  <si>
    <t>フルタイム従業員（人）</t>
    <rPh sb="9" eb="10">
      <t>ニン</t>
    </rPh>
    <phoneticPr fontId="1"/>
  </si>
  <si>
    <t>パートタイム従業員（人）</t>
    <rPh sb="10" eb="11">
      <t>ニン</t>
    </rPh>
    <phoneticPr fontId="1"/>
  </si>
  <si>
    <t>従業員以外の労働者数（人）</t>
    <rPh sb="0" eb="3">
      <t>ジュウギョウイン</t>
    </rPh>
    <rPh sb="3" eb="5">
      <t>イガイ</t>
    </rPh>
    <rPh sb="6" eb="9">
      <t>ロウドウシャ</t>
    </rPh>
    <rPh sb="9" eb="10">
      <t>スウ</t>
    </rPh>
    <rPh sb="11" eb="12">
      <t>ニン</t>
    </rPh>
    <phoneticPr fontId="1"/>
  </si>
  <si>
    <t>有期雇用の従業員</t>
    <rPh sb="0" eb="2">
      <t>ユウキ</t>
    </rPh>
    <rPh sb="2" eb="4">
      <t>コヨウ</t>
    </rPh>
    <rPh sb="5" eb="8">
      <t>ジュウギョウイン</t>
    </rPh>
    <phoneticPr fontId="1"/>
  </si>
  <si>
    <t>従業員以外の労働者数</t>
    <phoneticPr fontId="1"/>
  </si>
  <si>
    <t>※ 公表する取得率は小数点第１位以下を切り捨て</t>
    <rPh sb="2" eb="4">
      <t>コウヒョウ</t>
    </rPh>
    <rPh sb="6" eb="9">
      <t>シュトクリツ</t>
    </rPh>
    <rPh sb="10" eb="13">
      <t>ショウスウテン</t>
    </rPh>
    <rPh sb="13" eb="14">
      <t>ダイ</t>
    </rPh>
    <rPh sb="15" eb="16">
      <t>イ</t>
    </rPh>
    <rPh sb="16" eb="18">
      <t>イカ</t>
    </rPh>
    <rPh sb="19" eb="20">
      <t>キ</t>
    </rPh>
    <rPh sb="21" eb="22">
      <t>ス</t>
    </rPh>
    <phoneticPr fontId="1"/>
  </si>
  <si>
    <t>30人／100％</t>
    <phoneticPr fontId="1"/>
  </si>
  <si>
    <r>
      <t>男性の育児休業取得（人数／取得率</t>
    </r>
    <r>
      <rPr>
        <vertAlign val="superscript"/>
        <sz val="11"/>
        <rFont val="Meiryo UI"/>
        <family val="3"/>
        <charset val="128"/>
      </rPr>
      <t>※</t>
    </r>
    <r>
      <rPr>
        <sz val="11"/>
        <rFont val="Meiryo UI"/>
        <family val="3"/>
        <charset val="128"/>
      </rPr>
      <t>)</t>
    </r>
    <phoneticPr fontId="1"/>
  </si>
  <si>
    <t>※ 男性の育児休業取得率：当該年度に育児休業を取得した男性社員数／当該年度に配偶者の出産があった男性社員数</t>
    <rPh sb="13" eb="17">
      <t>トウガイネンド</t>
    </rPh>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</si>
  <si>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労働災害発生率：従業員1人当たりの労災発生件数
※4 全産業平均：厚生労働省「令和４年労働災害動向調査」より抜粋</t>
    <rPh sb="112" eb="119">
      <t>ロウドウサイガイハッセイリツ</t>
    </rPh>
    <rPh sb="120" eb="123">
      <t>ジュウギョウイン</t>
    </rPh>
    <rPh sb="124" eb="126">
      <t>ヒトア</t>
    </rPh>
    <rPh sb="129" eb="135">
      <t>ロウサイハッセイケンスウ</t>
    </rPh>
    <rPh sb="151" eb="153">
      <t>レイワ</t>
    </rPh>
    <rPh sb="154" eb="155">
      <t>ネン</t>
    </rPh>
    <phoneticPr fontId="1"/>
  </si>
  <si>
    <t>監査役会設置会社</t>
  </si>
  <si>
    <t>15人</t>
    <phoneticPr fontId="1"/>
  </si>
  <si>
    <t>6人</t>
    <phoneticPr fontId="1"/>
  </si>
  <si>
    <t>９回</t>
  </si>
  <si>
    <t>９回</t>
    <phoneticPr fontId="1"/>
  </si>
  <si>
    <t>４回</t>
  </si>
  <si>
    <t>17人806万円
（うち社外取締役7人69百万円）</t>
    <phoneticPr fontId="1"/>
  </si>
  <si>
    <t>5人114百万円
（うち社外監査役3人38百万円）</t>
    <phoneticPr fontId="1"/>
  </si>
  <si>
    <t>5.安否確認システムの訓練参加率</t>
    <rPh sb="15" eb="16">
      <t>リツ</t>
    </rPh>
    <phoneticPr fontId="1"/>
  </si>
  <si>
    <t>18回</t>
    <phoneticPr fontId="1"/>
  </si>
  <si>
    <t>1回2,447人</t>
    <phoneticPr fontId="1"/>
  </si>
  <si>
    <t>ガバナンス5.</t>
    <phoneticPr fontId="1"/>
  </si>
  <si>
    <t>ガバナンス6.</t>
    <phoneticPr fontId="1"/>
  </si>
  <si>
    <t>※3 労働災害発生率：従業員1人当たりの労災発生件数</t>
    <phoneticPr fontId="1"/>
  </si>
  <si>
    <t>※ 目標については、2023年度までの集計結果を踏まえ2024年度以降に設定予定</t>
    <phoneticPr fontId="1"/>
  </si>
  <si>
    <t>※ 算定範囲：ヤクルト本社、全ボトリング会社、全販売会社、関係会社7社</t>
    <phoneticPr fontId="1"/>
  </si>
  <si>
    <t>※ 対応している：3点、現状対応していないが対応予定：2点、対応していない：1点　を基本とし、各項目の得点率を算出</t>
    <phoneticPr fontId="1"/>
  </si>
  <si>
    <t>※ 2021年度は新任ライン課長研修にて実施</t>
    <phoneticPr fontId="1"/>
  </si>
  <si>
    <t>※ 2020年度は新型コロナウイルス感染症拡大の影響により減少</t>
    <phoneticPr fontId="1"/>
  </si>
  <si>
    <t>※ 2020年度は新型コロナウイルス感染症拡大の影響により、研修日程を短縮したため減少</t>
    <phoneticPr fontId="1"/>
  </si>
  <si>
    <r>
      <t>工場</t>
    </r>
    <r>
      <rPr>
        <vertAlign val="superscript"/>
        <sz val="11"/>
        <color theme="1"/>
        <rFont val="Meiryo UI"/>
        <family val="3"/>
        <charset val="128"/>
      </rPr>
      <t>※</t>
    </r>
    <rPh sb="0" eb="2">
      <t>コウジョウ</t>
    </rPh>
    <phoneticPr fontId="27"/>
  </si>
  <si>
    <t>汚泥</t>
    <rPh sb="0" eb="2">
      <t>オデイ</t>
    </rPh>
    <phoneticPr fontId="1"/>
  </si>
  <si>
    <t>紙くず</t>
    <rPh sb="0" eb="1">
      <t>カミ</t>
    </rPh>
    <phoneticPr fontId="2"/>
  </si>
  <si>
    <t>廃プラスチック</t>
    <rPh sb="0" eb="1">
      <t>ハイ</t>
    </rPh>
    <phoneticPr fontId="2"/>
  </si>
  <si>
    <t>金属くず</t>
    <rPh sb="0" eb="2">
      <t>キンゾク</t>
    </rPh>
    <phoneticPr fontId="2"/>
  </si>
  <si>
    <t>植物性残渣</t>
    <rPh sb="0" eb="3">
      <t>ショクブツセイ</t>
    </rPh>
    <rPh sb="3" eb="5">
      <t>ザンサ</t>
    </rPh>
    <phoneticPr fontId="2"/>
  </si>
  <si>
    <t>ガラスくず</t>
  </si>
  <si>
    <t>燃えがら</t>
    <rPh sb="0" eb="1">
      <t>モ</t>
    </rPh>
    <phoneticPr fontId="2"/>
  </si>
  <si>
    <t>木くず</t>
    <rPh sb="0" eb="1">
      <t>キ</t>
    </rPh>
    <phoneticPr fontId="2"/>
  </si>
  <si>
    <t>廃　油</t>
    <rPh sb="0" eb="1">
      <t>ハイ</t>
    </rPh>
    <rPh sb="2" eb="3">
      <t>アブラ</t>
    </rPh>
    <phoneticPr fontId="2"/>
  </si>
  <si>
    <t>その他</t>
    <rPh sb="2" eb="3">
      <t>タ</t>
    </rPh>
    <phoneticPr fontId="2"/>
  </si>
  <si>
    <t>小計</t>
    <rPh sb="0" eb="2">
      <t>ショウケイ</t>
    </rPh>
    <phoneticPr fontId="2"/>
  </si>
  <si>
    <t>※ サーマルリサイクル分は、再資源化量に含めています。</t>
    <rPh sb="11" eb="12">
      <t>ブン</t>
    </rPh>
    <rPh sb="14" eb="18">
      <t>サイシゲンカ</t>
    </rPh>
    <rPh sb="18" eb="19">
      <t>リョウ</t>
    </rPh>
    <rPh sb="20" eb="21">
      <t>フク</t>
    </rPh>
    <phoneticPr fontId="1"/>
  </si>
  <si>
    <t>※ 工場のサーマルリサイクル分は、再資源化廃棄物量には含めていません。</t>
    <rPh sb="2" eb="4">
      <t>コウジョウ</t>
    </rPh>
    <rPh sb="21" eb="24">
      <t>ハイキブツ</t>
    </rPh>
    <rPh sb="24" eb="25">
      <t>リョウ</t>
    </rPh>
    <phoneticPr fontId="1"/>
  </si>
  <si>
    <t>※ 工場のサーマルリサイクル分は、焼却（エネルギー回収有）に含めています。</t>
    <rPh sb="2" eb="4">
      <t>コウジョウ</t>
    </rPh>
    <rPh sb="17" eb="19">
      <t>ショウキャク</t>
    </rPh>
    <rPh sb="25" eb="27">
      <t>カイシュウ</t>
    </rPh>
    <rPh sb="27" eb="28">
      <t>アリ</t>
    </rPh>
    <rPh sb="30" eb="31">
      <t>フク</t>
    </rPh>
    <phoneticPr fontId="1"/>
  </si>
  <si>
    <t>【参考】　本社工場・ボトリング会社　過去データ</t>
    <rPh sb="1" eb="3">
      <t>サンコウ</t>
    </rPh>
    <rPh sb="18" eb="20">
      <t>カコ</t>
    </rPh>
    <phoneticPr fontId="1"/>
  </si>
  <si>
    <t>67人／95％</t>
    <phoneticPr fontId="1"/>
  </si>
  <si>
    <t>事業活動に伴う環境負荷の全体像（生産からお届けまで）</t>
    <rPh sb="5" eb="6">
      <t>トモナ</t>
    </rPh>
    <phoneticPr fontId="1"/>
  </si>
  <si>
    <t>環境会計の実績／環境保全対策に伴う経済効果</t>
    <rPh sb="15" eb="16">
      <t>トモナ</t>
    </rPh>
    <phoneticPr fontId="1"/>
  </si>
  <si>
    <t>※連結子会社からの出向受入（製造業務などに従事）</t>
    <phoneticPr fontId="1"/>
  </si>
  <si>
    <t>5. 環境会計の実績／環境保全対策に伴う経済効果</t>
    <rPh sb="3" eb="5">
      <t>カンキョウ</t>
    </rPh>
    <rPh sb="5" eb="7">
      <t>カイケイ</t>
    </rPh>
    <rPh sb="8" eb="10">
      <t>ジッセキ</t>
    </rPh>
    <rPh sb="18" eb="19">
      <t>トモナ</t>
    </rPh>
    <phoneticPr fontId="1"/>
  </si>
  <si>
    <t>リサイクルに伴う廃棄物処理費用の削減</t>
    <rPh sb="6" eb="7">
      <t>トモナ</t>
    </rPh>
    <phoneticPr fontId="1"/>
  </si>
  <si>
    <t>6. 事業活動に伴う環境負荷の全体像（生産からお届けまで）</t>
    <rPh sb="3" eb="5">
      <t>ジギョウ</t>
    </rPh>
    <rPh sb="5" eb="7">
      <t>カツドウ</t>
    </rPh>
    <rPh sb="8" eb="9">
      <t>トモナ</t>
    </rPh>
    <rPh sb="10" eb="12">
      <t>カンキョウ</t>
    </rPh>
    <rPh sb="12" eb="14">
      <t>フカ</t>
    </rPh>
    <rPh sb="15" eb="18">
      <t>ゼンタイゾウ</t>
    </rPh>
    <rPh sb="19" eb="21">
      <t>セイサン</t>
    </rPh>
    <rPh sb="24" eb="25">
      <t>トド</t>
    </rPh>
    <phoneticPr fontId="1"/>
  </si>
  <si>
    <t>●2023年度</t>
    <phoneticPr fontId="1"/>
  </si>
  <si>
    <r>
      <t>7. 2023年度のCO</t>
    </r>
    <r>
      <rPr>
        <b/>
        <vertAlign val="subscript"/>
        <sz val="11"/>
        <color theme="1"/>
        <rFont val="Meiryo UI"/>
        <family val="3"/>
        <charset val="128"/>
      </rPr>
      <t>2</t>
    </r>
    <r>
      <rPr>
        <b/>
        <sz val="11"/>
        <color theme="1"/>
        <rFont val="Meiryo UI"/>
        <family val="3"/>
        <charset val="128"/>
      </rPr>
      <t xml:space="preserve"> 排出量</t>
    </r>
    <rPh sb="7" eb="9">
      <t>ネンド</t>
    </rPh>
    <rPh sb="14" eb="16">
      <t>ハイシュツ</t>
    </rPh>
    <rPh sb="16" eb="17">
      <t>リョウ</t>
    </rPh>
    <phoneticPr fontId="1"/>
  </si>
  <si>
    <r>
      <t>●物流のディーゼル燃料使用量とNO</t>
    </r>
    <r>
      <rPr>
        <b/>
        <vertAlign val="subscript"/>
        <sz val="11"/>
        <color theme="1"/>
        <rFont val="Meiryo UI"/>
        <family val="3"/>
        <charset val="128"/>
      </rPr>
      <t>X</t>
    </r>
    <r>
      <rPr>
        <b/>
        <sz val="11"/>
        <color theme="1"/>
        <rFont val="Meiryo UI"/>
        <family val="3"/>
        <charset val="128"/>
      </rPr>
      <t>排出量（2023年度）</t>
    </r>
    <rPh sb="1" eb="3">
      <t>ブツリュウ</t>
    </rPh>
    <rPh sb="9" eb="11">
      <t>ネンリョウ</t>
    </rPh>
    <rPh sb="11" eb="14">
      <t>シヨウリョウ</t>
    </rPh>
    <rPh sb="18" eb="20">
      <t>ハイシュツ</t>
    </rPh>
    <rPh sb="20" eb="21">
      <t>リョウ</t>
    </rPh>
    <rPh sb="26" eb="28">
      <t>ネンド</t>
    </rPh>
    <phoneticPr fontId="1"/>
  </si>
  <si>
    <t>※ 2024年度は目標</t>
    <rPh sb="6" eb="8">
      <t>ネンド</t>
    </rPh>
    <rPh sb="9" eb="11">
      <t>モクヒョウ</t>
    </rPh>
    <phoneticPr fontId="1"/>
  </si>
  <si>
    <t>2023年度</t>
    <rPh sb="4" eb="6">
      <t>ネンド</t>
    </rPh>
    <phoneticPr fontId="1"/>
  </si>
  <si>
    <t>2023年度
総取水量
（単位：㎥）</t>
    <phoneticPr fontId="1"/>
  </si>
  <si>
    <t>2023年度
総排水量
（単位：㎥）</t>
    <phoneticPr fontId="1"/>
  </si>
  <si>
    <t>●2023年度の実績</t>
    <rPh sb="5" eb="7">
      <t>ネンド</t>
    </rPh>
    <rPh sb="8" eb="10">
      <t>ジッセキ</t>
    </rPh>
    <phoneticPr fontId="1"/>
  </si>
  <si>
    <t>※1 生産品目は2024年3月時点
※2 主燃料は都市ガスまたはLPG</t>
    <phoneticPr fontId="1"/>
  </si>
  <si>
    <t>※ 2024年6月末現在</t>
    <phoneticPr fontId="1"/>
  </si>
  <si>
    <r>
      <t>2023</t>
    </r>
    <r>
      <rPr>
        <vertAlign val="superscript"/>
        <sz val="11"/>
        <rFont val="Meiryo UI"/>
        <family val="3"/>
        <charset val="128"/>
      </rPr>
      <t>※5</t>
    </r>
    <phoneticPr fontId="1"/>
  </si>
  <si>
    <r>
      <t>2022</t>
    </r>
    <r>
      <rPr>
        <vertAlign val="superscript"/>
        <sz val="11"/>
        <rFont val="Meiryo UI"/>
        <family val="3"/>
        <charset val="128"/>
      </rPr>
      <t>※4</t>
    </r>
    <phoneticPr fontId="1"/>
  </si>
  <si>
    <r>
      <t>2021</t>
    </r>
    <r>
      <rPr>
        <vertAlign val="superscript"/>
        <sz val="11"/>
        <rFont val="Meiryo UI"/>
        <family val="3"/>
        <charset val="128"/>
      </rPr>
      <t>※3</t>
    </r>
    <phoneticPr fontId="1"/>
  </si>
  <si>
    <r>
      <t>2020</t>
    </r>
    <r>
      <rPr>
        <vertAlign val="superscript"/>
        <sz val="11"/>
        <rFont val="Meiryo UI"/>
        <family val="3"/>
        <charset val="128"/>
      </rPr>
      <t>※2</t>
    </r>
    <phoneticPr fontId="1"/>
  </si>
  <si>
    <t>※1 第68期事業報告における取締役および監査役の報酬等の額</t>
    <phoneticPr fontId="1"/>
  </si>
  <si>
    <t>※2 第69期事業報告における取締役および監査役の報酬等の額</t>
    <phoneticPr fontId="1"/>
  </si>
  <si>
    <t>※3 第70期事業報告における取締役および監査役の報酬等の額</t>
    <phoneticPr fontId="1"/>
  </si>
  <si>
    <t>※5 第72期事業報告における取締役および監査役の報酬等の総額</t>
    <phoneticPr fontId="1"/>
  </si>
  <si>
    <t>6.初任給と最低賃金との比較（2023度）</t>
    <rPh sb="2" eb="5">
      <t>ショニンキュウ</t>
    </rPh>
    <rPh sb="6" eb="8">
      <t>サイテイ</t>
    </rPh>
    <rPh sb="8" eb="10">
      <t>チンギン</t>
    </rPh>
    <rPh sb="12" eb="14">
      <t>ヒカク</t>
    </rPh>
    <rPh sb="19" eb="20">
      <t>ド</t>
    </rPh>
    <phoneticPr fontId="1"/>
  </si>
  <si>
    <t>7. 株式会社ヤクルト本社の人材データ</t>
    <rPh sb="3" eb="7">
      <t>カブシキガイシャ</t>
    </rPh>
    <rPh sb="11" eb="13">
      <t>ホンシャ</t>
    </rPh>
    <rPh sb="14" eb="16">
      <t>ジンザイ</t>
    </rPh>
    <phoneticPr fontId="1"/>
  </si>
  <si>
    <t>8. 海外ヤクルトグループの人材データ（2023年12月現在）</t>
    <rPh sb="3" eb="5">
      <t>カイガイ</t>
    </rPh>
    <rPh sb="14" eb="16">
      <t>ジンザイ</t>
    </rPh>
    <rPh sb="24" eb="25">
      <t>ネン</t>
    </rPh>
    <rPh sb="27" eb="28">
      <t>ガツ</t>
    </rPh>
    <rPh sb="28" eb="30">
      <t>ゲンザイ</t>
    </rPh>
    <phoneticPr fontId="1"/>
  </si>
  <si>
    <t>9.研修受講時間・費用（ヤクルト本社）</t>
    <rPh sb="2" eb="4">
      <t>ケンシュウ</t>
    </rPh>
    <rPh sb="4" eb="6">
      <t>ジュコウ</t>
    </rPh>
    <rPh sb="6" eb="8">
      <t>ジカン</t>
    </rPh>
    <rPh sb="9" eb="11">
      <t>ヒヨウ</t>
    </rPh>
    <rPh sb="16" eb="18">
      <t>ホンシャ</t>
    </rPh>
    <phoneticPr fontId="1"/>
  </si>
  <si>
    <t>10.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</si>
  <si>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11. 女性管理職比率の推移（日本：ヤクルト本社、海外：海外事業所）</t>
    <rPh sb="4" eb="6">
      <t>ジョセイ</t>
    </rPh>
    <rPh sb="6" eb="8">
      <t>カンリ</t>
    </rPh>
    <rPh sb="8" eb="9">
      <t>ショク</t>
    </rPh>
    <rPh sb="9" eb="11">
      <t>ヒリツ</t>
    </rPh>
    <rPh sb="12" eb="14">
      <t>スイイ</t>
    </rPh>
    <rPh sb="15" eb="17">
      <t>ニホン</t>
    </rPh>
    <rPh sb="22" eb="24">
      <t>ホンシャ</t>
    </rPh>
    <rPh sb="25" eb="27">
      <t>カイガイ</t>
    </rPh>
    <rPh sb="28" eb="30">
      <t>カイガイ</t>
    </rPh>
    <rPh sb="30" eb="33">
      <t>ジギョウショ</t>
    </rPh>
    <phoneticPr fontId="1"/>
  </si>
  <si>
    <t>12 . 障がい者雇用率の推移（日本：ヤクルト本社、海外：海外事業所）</t>
    <rPh sb="16" eb="18">
      <t>ニホン</t>
    </rPh>
    <rPh sb="23" eb="25">
      <t>ホンシャ</t>
    </rPh>
    <rPh sb="26" eb="28">
      <t>カイガイ</t>
    </rPh>
    <rPh sb="29" eb="31">
      <t>カイガイ</t>
    </rPh>
    <rPh sb="31" eb="34">
      <t>ジギョウショ</t>
    </rPh>
    <phoneticPr fontId="1"/>
  </si>
  <si>
    <t>13. 定年退職時における継続雇用率の推移（ヤクルト本社）</t>
    <rPh sb="4" eb="6">
      <t>テイネン</t>
    </rPh>
    <rPh sb="6" eb="8">
      <t>タイショク</t>
    </rPh>
    <rPh sb="8" eb="9">
      <t>ジ</t>
    </rPh>
    <rPh sb="13" eb="15">
      <t>ケイゾク</t>
    </rPh>
    <rPh sb="15" eb="17">
      <t>コヨウ</t>
    </rPh>
    <rPh sb="17" eb="18">
      <t>リツ</t>
    </rPh>
    <rPh sb="19" eb="21">
      <t>スイイ</t>
    </rPh>
    <rPh sb="26" eb="28">
      <t>ホンシャ</t>
    </rPh>
    <phoneticPr fontId="1"/>
  </si>
  <si>
    <t>14. 年次有給休暇の取得率と1人当たり月間平均残業時間の推移（ヤクルト本社）</t>
    <rPh sb="4" eb="6">
      <t>ネンジ</t>
    </rPh>
    <rPh sb="6" eb="8">
      <t>ユウキュウ</t>
    </rPh>
    <rPh sb="8" eb="10">
      <t>キュウカ</t>
    </rPh>
    <rPh sb="11" eb="13">
      <t>シュトク</t>
    </rPh>
    <rPh sb="13" eb="14">
      <t>リツ</t>
    </rPh>
    <rPh sb="15" eb="17">
      <t>ヒトリ</t>
    </rPh>
    <rPh sb="17" eb="18">
      <t>ア</t>
    </rPh>
    <rPh sb="20" eb="22">
      <t>ゲッカン</t>
    </rPh>
    <rPh sb="22" eb="24">
      <t>ヘイキン</t>
    </rPh>
    <rPh sb="24" eb="26">
      <t>ザンギョウ</t>
    </rPh>
    <rPh sb="26" eb="28">
      <t>ジカン</t>
    </rPh>
    <rPh sb="29" eb="31">
      <t>スイイ</t>
    </rPh>
    <rPh sb="36" eb="38">
      <t>ホンシャ</t>
    </rPh>
    <phoneticPr fontId="1"/>
  </si>
  <si>
    <t>15. 育児休業取得率の推移（ヤクルト本社）</t>
    <rPh sb="4" eb="6">
      <t>イクジ</t>
    </rPh>
    <rPh sb="6" eb="8">
      <t>キュウギョウ</t>
    </rPh>
    <rPh sb="8" eb="10">
      <t>シュトク</t>
    </rPh>
    <rPh sb="10" eb="11">
      <t>リツ</t>
    </rPh>
    <rPh sb="12" eb="14">
      <t>スイイ</t>
    </rPh>
    <rPh sb="19" eb="21">
      <t>ホンシャ</t>
    </rPh>
    <phoneticPr fontId="1"/>
  </si>
  <si>
    <t>16.労働災害度数率・強度率の推移（ヤクルト本社）</t>
    <rPh sb="3" eb="5">
      <t>ロウドウ</t>
    </rPh>
    <rPh sb="4" eb="5">
      <t>ドウ</t>
    </rPh>
    <rPh sb="5" eb="7">
      <t>サイガイ</t>
    </rPh>
    <rPh sb="7" eb="9">
      <t>ドスウ</t>
    </rPh>
    <rPh sb="9" eb="10">
      <t>リツ</t>
    </rPh>
    <rPh sb="11" eb="13">
      <t>キョウド</t>
    </rPh>
    <rPh sb="13" eb="14">
      <t>リツ</t>
    </rPh>
    <rPh sb="15" eb="17">
      <t>スイイ</t>
    </rPh>
    <rPh sb="22" eb="24">
      <t>ホンシャ</t>
    </rPh>
    <phoneticPr fontId="1"/>
  </si>
  <si>
    <t>17. 人権啓発研修</t>
    <rPh sb="4" eb="6">
      <t>ジンケン</t>
    </rPh>
    <rPh sb="6" eb="8">
      <t>ケイハツ</t>
    </rPh>
    <rPh sb="8" eb="10">
      <t>ケンシュウ</t>
    </rPh>
    <phoneticPr fontId="1"/>
  </si>
  <si>
    <t>19. お客さま相談センターに寄せられたご相談の件数と内訳</t>
    <rPh sb="5" eb="6">
      <t>キャク</t>
    </rPh>
    <rPh sb="8" eb="10">
      <t>ソウダン</t>
    </rPh>
    <rPh sb="15" eb="16">
      <t>ヨ</t>
    </rPh>
    <rPh sb="21" eb="23">
      <t>ソウダン</t>
    </rPh>
    <rPh sb="24" eb="26">
      <t>ケンスウ</t>
    </rPh>
    <rPh sb="27" eb="29">
      <t>ウチワケ</t>
    </rPh>
    <phoneticPr fontId="1"/>
  </si>
  <si>
    <t>低カロリー商品乳製品売上金額比率</t>
    <phoneticPr fontId="1"/>
  </si>
  <si>
    <t>原材料の地元調達比率</t>
    <phoneticPr fontId="1"/>
  </si>
  <si>
    <t>初任給と最低賃金との比較（2023年度）</t>
    <phoneticPr fontId="1"/>
  </si>
  <si>
    <t>海外ヤクルトグループの人材データ（2023年12月現在）</t>
    <rPh sb="0" eb="2">
      <t>カイガイ</t>
    </rPh>
    <rPh sb="11" eb="13">
      <t>ジンザイ</t>
    </rPh>
    <rPh sb="21" eb="22">
      <t>ネン</t>
    </rPh>
    <rPh sb="24" eb="25">
      <t>ガツ</t>
    </rPh>
    <rPh sb="25" eb="27">
      <t>ゲンザイ</t>
    </rPh>
    <phoneticPr fontId="1"/>
  </si>
  <si>
    <r>
      <t>物流部門のCO</t>
    </r>
    <r>
      <rPr>
        <u/>
        <vertAlign val="subscript"/>
        <sz val="11"/>
        <color theme="10"/>
        <rFont val="游ゴシック"/>
        <family val="3"/>
        <charset val="128"/>
        <scheme val="minor"/>
      </rPr>
      <t>2</t>
    </r>
    <r>
      <rPr>
        <u/>
        <sz val="11"/>
        <color theme="10"/>
        <rFont val="游ゴシック"/>
        <family val="3"/>
        <charset val="128"/>
        <scheme val="minor"/>
      </rPr>
      <t>排出量／物流のディーゼル燃料使用量とNO</t>
    </r>
    <r>
      <rPr>
        <u/>
        <vertAlign val="subscript"/>
        <sz val="11"/>
        <color theme="10"/>
        <rFont val="游ゴシック"/>
        <family val="3"/>
        <charset val="128"/>
        <scheme val="minor"/>
      </rPr>
      <t>X</t>
    </r>
    <r>
      <rPr>
        <u/>
        <sz val="11"/>
        <color theme="10"/>
        <rFont val="游ゴシック"/>
        <family val="3"/>
        <charset val="128"/>
        <scheme val="minor"/>
      </rPr>
      <t>排出量（2023年度）</t>
    </r>
    <rPh sb="2" eb="4">
      <t>ブモン</t>
    </rPh>
    <phoneticPr fontId="1"/>
  </si>
  <si>
    <r>
      <t>労働災害発生率</t>
    </r>
    <r>
      <rPr>
        <vertAlign val="superscript"/>
        <sz val="11"/>
        <color theme="1"/>
        <rFont val="Meiryo UI"/>
        <family val="3"/>
        <charset val="128"/>
      </rPr>
      <t>※3</t>
    </r>
    <rPh sb="4" eb="6">
      <t>ハッセイ</t>
    </rPh>
    <phoneticPr fontId="1"/>
  </si>
  <si>
    <r>
      <t>全産業平均</t>
    </r>
    <r>
      <rPr>
        <vertAlign val="superscript"/>
        <sz val="11"/>
        <color theme="1"/>
        <rFont val="Meiryo UI"/>
        <family val="3"/>
        <charset val="128"/>
      </rPr>
      <t>※4</t>
    </r>
    <phoneticPr fontId="1"/>
  </si>
  <si>
    <t>富士小山ヤクルト工場</t>
    <rPh sb="0" eb="2">
      <t>フジ</t>
    </rPh>
    <rPh sb="2" eb="4">
      <t>オヤマ</t>
    </rPh>
    <rPh sb="8" eb="10">
      <t>コウジョウ</t>
    </rPh>
    <phoneticPr fontId="1"/>
  </si>
  <si>
    <t>本社工場、ボトリング会社（乳製品11工場）</t>
    <phoneticPr fontId="1"/>
  </si>
  <si>
    <t>韓国※</t>
  </si>
  <si>
    <t>無錫第一工場</t>
    <rPh sb="2" eb="4">
      <t>ダイイチ</t>
    </rPh>
    <phoneticPr fontId="5"/>
  </si>
  <si>
    <t>無錫第二工場</t>
    <rPh sb="2" eb="4">
      <t>ダイニ</t>
    </rPh>
    <rPh sb="4" eb="6">
      <t>コウジョウ</t>
    </rPh>
    <phoneticPr fontId="5"/>
  </si>
  <si>
    <t>※ 韓国は全事業所内の韓国ヤクルトの充填量比から推計</t>
    <rPh sb="5" eb="10">
      <t>ゼンジギョウショナイ</t>
    </rPh>
    <rPh sb="11" eb="13">
      <t>カンコク</t>
    </rPh>
    <phoneticPr fontId="1"/>
  </si>
  <si>
    <t>バンコク工場</t>
    <phoneticPr fontId="1"/>
  </si>
  <si>
    <t>カランバ工場</t>
    <phoneticPr fontId="1"/>
  </si>
  <si>
    <r>
      <t>シンガポール工場</t>
    </r>
    <r>
      <rPr>
        <vertAlign val="superscript"/>
        <sz val="11"/>
        <rFont val="Meiryo UI"/>
        <family val="3"/>
        <charset val="128"/>
      </rPr>
      <t>※4</t>
    </r>
    <phoneticPr fontId="1"/>
  </si>
  <si>
    <r>
      <t>オーストラリア工場</t>
    </r>
    <r>
      <rPr>
        <vertAlign val="superscript"/>
        <sz val="11"/>
        <rFont val="Meiryo UI"/>
        <family val="3"/>
        <charset val="128"/>
      </rPr>
      <t>※4※5</t>
    </r>
    <phoneticPr fontId="1"/>
  </si>
  <si>
    <r>
      <t>マレーシア工場</t>
    </r>
    <r>
      <rPr>
        <vertAlign val="superscript"/>
        <sz val="11"/>
        <rFont val="Meiryo UI"/>
        <family val="3"/>
        <charset val="128"/>
      </rPr>
      <t>※4</t>
    </r>
    <phoneticPr fontId="1"/>
  </si>
  <si>
    <r>
      <t>ソニパット・ライ工場</t>
    </r>
    <r>
      <rPr>
        <vertAlign val="superscript"/>
        <sz val="11"/>
        <rFont val="Meiryo UI"/>
        <family val="3"/>
        <charset val="128"/>
      </rPr>
      <t>※6</t>
    </r>
    <phoneticPr fontId="1"/>
  </si>
  <si>
    <r>
      <t>ミャンマー工場</t>
    </r>
    <r>
      <rPr>
        <vertAlign val="superscript"/>
        <sz val="11"/>
        <rFont val="Meiryo UI"/>
        <family val="3"/>
        <charset val="128"/>
      </rPr>
      <t>※2</t>
    </r>
    <phoneticPr fontId="1"/>
  </si>
  <si>
    <t>無錫第一工場</t>
    <rPh sb="2" eb="4">
      <t>ダイイチ</t>
    </rPh>
    <phoneticPr fontId="1"/>
  </si>
  <si>
    <t>無錫第二工場</t>
    <rPh sb="2" eb="4">
      <t>ダイニ</t>
    </rPh>
    <phoneticPr fontId="1"/>
  </si>
  <si>
    <r>
      <t>カリフォルニア工場</t>
    </r>
    <r>
      <rPr>
        <vertAlign val="superscript"/>
        <sz val="11"/>
        <rFont val="Meiryo UI"/>
        <family val="3"/>
        <charset val="128"/>
      </rPr>
      <t>※4</t>
    </r>
    <phoneticPr fontId="1"/>
  </si>
  <si>
    <t>ー</t>
  </si>
  <si>
    <t>※累計導入台数： 2,733台（2024年3月現在）</t>
    <phoneticPr fontId="1"/>
  </si>
  <si>
    <t>63人／95％</t>
    <phoneticPr fontId="1"/>
  </si>
  <si>
    <t>30人／100％</t>
  </si>
  <si>
    <t>1回89人</t>
    <rPh sb="1" eb="2">
      <t>カイ</t>
    </rPh>
    <rPh sb="4" eb="5">
      <t>ニン</t>
    </rPh>
    <phoneticPr fontId="1"/>
  </si>
  <si>
    <t>10回227人</t>
    <rPh sb="6" eb="7">
      <t>ニン</t>
    </rPh>
    <phoneticPr fontId="1"/>
  </si>
  <si>
    <t>10回</t>
    <rPh sb="2" eb="3">
      <t>カイ</t>
    </rPh>
    <phoneticPr fontId="1"/>
  </si>
  <si>
    <t>10回</t>
    <phoneticPr fontId="1"/>
  </si>
  <si>
    <t>19人765百万円
（うち社外取締役6人79百万円）</t>
    <rPh sb="2" eb="3">
      <t>ニン</t>
    </rPh>
    <rPh sb="6" eb="7">
      <t>ヒャク</t>
    </rPh>
    <rPh sb="7" eb="9">
      <t>マンエン</t>
    </rPh>
    <rPh sb="13" eb="15">
      <t>シャガイ</t>
    </rPh>
    <rPh sb="15" eb="18">
      <t>トリシマリヤク</t>
    </rPh>
    <rPh sb="19" eb="20">
      <t>ニン</t>
    </rPh>
    <rPh sb="22" eb="23">
      <t>ヒャク</t>
    </rPh>
    <rPh sb="23" eb="25">
      <t>マンエン</t>
    </rPh>
    <phoneticPr fontId="1"/>
  </si>
  <si>
    <t>5人121百万円
（うち社外監査役3人42百万円）</t>
    <rPh sb="1" eb="2">
      <t>ニン</t>
    </rPh>
    <rPh sb="5" eb="6">
      <t>ヒャク</t>
    </rPh>
    <rPh sb="6" eb="8">
      <t>マンエン</t>
    </rPh>
    <rPh sb="12" eb="14">
      <t>シャガイ</t>
    </rPh>
    <rPh sb="14" eb="17">
      <t>カンサヤク</t>
    </rPh>
    <rPh sb="18" eb="19">
      <t>ニン</t>
    </rPh>
    <rPh sb="21" eb="22">
      <t>ヒャク</t>
    </rPh>
    <rPh sb="22" eb="24">
      <t>マンエン</t>
    </rPh>
    <phoneticPr fontId="1"/>
  </si>
  <si>
    <t>２人</t>
    <rPh sb="1" eb="2">
      <t>ニン</t>
    </rPh>
    <phoneticPr fontId="1"/>
  </si>
  <si>
    <t>１０回</t>
    <phoneticPr fontId="1"/>
  </si>
  <si>
    <t>4回</t>
    <rPh sb="1" eb="2">
      <t>カイ</t>
    </rPh>
    <phoneticPr fontId="1"/>
  </si>
  <si>
    <t>5回</t>
    <rPh sb="1" eb="2">
      <t>カイ</t>
    </rPh>
    <phoneticPr fontId="1"/>
  </si>
  <si>
    <t>26回</t>
    <rPh sb="2" eb="3">
      <t>カイ</t>
    </rPh>
    <phoneticPr fontId="1"/>
  </si>
  <si>
    <t>33回</t>
    <rPh sb="2" eb="3">
      <t>カイ</t>
    </rPh>
    <phoneticPr fontId="1"/>
  </si>
  <si>
    <t>1回2,725人</t>
    <rPh sb="1" eb="2">
      <t>カイ</t>
    </rPh>
    <rPh sb="7" eb="8">
      <t>ニン</t>
    </rPh>
    <phoneticPr fontId="1"/>
  </si>
  <si>
    <r>
      <t>0</t>
    </r>
    <r>
      <rPr>
        <vertAlign val="superscript"/>
        <sz val="11"/>
        <color theme="1"/>
        <rFont val="Meiryo UI"/>
        <family val="3"/>
        <charset val="128"/>
      </rPr>
      <t>※1</t>
    </r>
    <phoneticPr fontId="1"/>
  </si>
  <si>
    <t>14社</t>
    <rPh sb="2" eb="3">
      <t>シャ</t>
    </rPh>
    <phoneticPr fontId="1"/>
  </si>
  <si>
    <t>1社</t>
    <rPh sb="1" eb="2">
      <t>シャ</t>
    </rPh>
    <phoneticPr fontId="1"/>
  </si>
  <si>
    <t>5社</t>
    <rPh sb="1" eb="2">
      <t>シャ</t>
    </rPh>
    <phoneticPr fontId="1"/>
  </si>
  <si>
    <t xml:space="preserve">3. CSR調達アンケート／スコアごとの取引先数（2023年度） </t>
    <rPh sb="6" eb="8">
      <t>チョウタツ</t>
    </rPh>
    <phoneticPr fontId="1"/>
  </si>
  <si>
    <t>福岡ヤクルト工場</t>
    <rPh sb="0" eb="2">
      <t>フクオカ</t>
    </rPh>
    <phoneticPr fontId="1"/>
  </si>
  <si>
    <t>※2 ミャンマーは充填量0のため、水使用量原単位は計算不可。また、事業活動停止中のため各数値は「ー」とした。</t>
    <rPh sb="9" eb="12">
      <t>ジュウテンリョウ</t>
    </rPh>
    <rPh sb="17" eb="24">
      <t>ミズシヨウリョウゲンタンイ</t>
    </rPh>
    <rPh sb="25" eb="29">
      <t>ケイサンフカ</t>
    </rPh>
    <rPh sb="33" eb="40">
      <t>ジギョウカツドウテイシチュウ</t>
    </rPh>
    <rPh sb="43" eb="46">
      <t>カクスウチ</t>
    </rPh>
    <phoneticPr fontId="1"/>
  </si>
  <si>
    <t>※4 シンガポール工場、オーストラリア工場、マレーシア工場、アメリカ　カリフォルニア工場は、オフィスの使用量を含む。</t>
    <rPh sb="9" eb="11">
      <t>コウジョウ</t>
    </rPh>
    <rPh sb="19" eb="21">
      <t>コウジョウ</t>
    </rPh>
    <rPh sb="27" eb="29">
      <t>コウジョウ</t>
    </rPh>
    <rPh sb="42" eb="44">
      <t>コウジョウ</t>
    </rPh>
    <rPh sb="51" eb="54">
      <t>シヨウリョウ</t>
    </rPh>
    <rPh sb="55" eb="56">
      <t>フク</t>
    </rPh>
    <phoneticPr fontId="1"/>
  </si>
  <si>
    <t>※5 オーストラリア工場の廃棄物排出量は生産量から推計値。</t>
    <rPh sb="10" eb="12">
      <t>コウジョウ</t>
    </rPh>
    <rPh sb="13" eb="19">
      <t>ハイキブツハイシュツリョウ</t>
    </rPh>
    <rPh sb="20" eb="23">
      <t>セイサンリョウ</t>
    </rPh>
    <rPh sb="25" eb="27">
      <t>スイケイ</t>
    </rPh>
    <rPh sb="27" eb="28">
      <t>チ</t>
    </rPh>
    <phoneticPr fontId="1"/>
  </si>
  <si>
    <r>
      <t>水使用量原単位
（充填klあたりm</t>
    </r>
    <r>
      <rPr>
        <vertAlign val="superscript"/>
        <sz val="11"/>
        <color theme="1"/>
        <rFont val="Meiryo UI"/>
        <family val="3"/>
        <charset val="128"/>
      </rPr>
      <t>3</t>
    </r>
    <r>
      <rPr>
        <sz val="11"/>
        <color theme="1"/>
        <rFont val="Meiryo UI"/>
        <family val="3"/>
        <charset val="128"/>
      </rPr>
      <t>）</t>
    </r>
    <phoneticPr fontId="1"/>
  </si>
  <si>
    <t>燃料原油換算原単位（充填klあたりkl）</t>
    <phoneticPr fontId="1"/>
  </si>
  <si>
    <t>新型ｺﾛﾅｳｲﾙｽ感染症の対策緩和に伴い、来場型での工場見学の再開や福島南消防署による救命救急講習会等へ参加しました。また、例年どおり工場周辺の清掃活動を実施し、社会貢献活動を推進することができました。</t>
    <phoneticPr fontId="1"/>
  </si>
  <si>
    <t>新型ｺﾛﾅｳｲﾙｽ感染症の対策緩和に伴い、「五霞ふれあい祭り」に参加し、企業紹介ブースにて、ヤクルト試飲、環境アンケート、ヤクルトマン着ぐるみなどで、お客さまとの親交を深めました。また、４月から再開する来場型工場見学に備え、見学担当者を3名育成し体制を整えました。</t>
    <phoneticPr fontId="1"/>
  </si>
  <si>
    <t>兵庫三木工場では働きがいのある職場を目指すため、業務のｴｷｽﾊﾟｰﾄの育成・教育資料や運用の見直し等、1年を掛けて活動を行った結果、従業員の力量を高めることでフレキシブルな人員配置や人材育成期間の短縮によって年休取得一人当たり92％となりました。休暇が増加したことで、従業員プライベートが充実しワークライフバランスの推進を図ることができました。</t>
    <phoneticPr fontId="1"/>
  </si>
  <si>
    <t>スコープ1,2,3合計</t>
    <rPh sb="9" eb="11">
      <t>ゴウケイ</t>
    </rPh>
    <phoneticPr fontId="1"/>
  </si>
  <si>
    <t>該当</t>
    <rPh sb="0" eb="2">
      <t>ガイトウ</t>
    </rPh>
    <phoneticPr fontId="1"/>
  </si>
  <si>
    <t>2024目標</t>
    <rPh sb="4" eb="6">
      <t>モクヒョウ</t>
    </rPh>
    <phoneticPr fontId="1"/>
  </si>
  <si>
    <r>
      <t>現在</t>
    </r>
    <r>
      <rPr>
        <vertAlign val="superscript"/>
        <sz val="11"/>
        <color theme="1"/>
        <rFont val="Meiryo UI"/>
        <family val="3"/>
        <charset val="128"/>
      </rPr>
      <t>※1</t>
    </r>
    <rPh sb="0" eb="2">
      <t>ゲンザイ</t>
    </rPh>
    <phoneticPr fontId="1"/>
  </si>
  <si>
    <r>
      <t>将来(2080年)</t>
    </r>
    <r>
      <rPr>
        <vertAlign val="superscript"/>
        <sz val="11"/>
        <color theme="1"/>
        <rFont val="Meiryo UI"/>
        <family val="3"/>
        <charset val="128"/>
      </rPr>
      <t>※2</t>
    </r>
    <rPh sb="0" eb="2">
      <t>ショウライ</t>
    </rPh>
    <rPh sb="3" eb="5">
      <t>ショウライ</t>
    </rPh>
    <phoneticPr fontId="1"/>
  </si>
  <si>
    <t>国内拠点数</t>
    <rPh sb="2" eb="5">
      <t>キョテンスウ</t>
    </rPh>
    <phoneticPr fontId="1"/>
  </si>
  <si>
    <t>海外拠点数</t>
    <rPh sb="2" eb="5">
      <t>キョテンスウ</t>
    </rPh>
    <phoneticPr fontId="1"/>
  </si>
  <si>
    <t>※1　Baseline Water Stress (Total, Overall water risk)</t>
    <phoneticPr fontId="1"/>
  </si>
  <si>
    <t>※2　Future Projection Water Stress(2080, pessimistic)</t>
    <phoneticPr fontId="1"/>
  </si>
  <si>
    <t>サプライヤー拠点における水リスク調査結果(WRI Aqueduct,Futeure Projection/2040/Pessimistic)</t>
    <rPh sb="6" eb="8">
      <t>キョテン</t>
    </rPh>
    <rPh sb="12" eb="13">
      <t>ミズ</t>
    </rPh>
    <rPh sb="16" eb="20">
      <t>チョウサケッカ</t>
    </rPh>
    <phoneticPr fontId="1"/>
  </si>
  <si>
    <t>サプライヤー拠点数</t>
    <phoneticPr fontId="1"/>
  </si>
  <si>
    <t>※サプライヤー拠点における水リスク調査は2020年度に実施</t>
    <rPh sb="7" eb="9">
      <t>キョテン</t>
    </rPh>
    <rPh sb="13" eb="14">
      <t>ミズ</t>
    </rPh>
    <rPh sb="17" eb="19">
      <t>チョウサ</t>
    </rPh>
    <rPh sb="24" eb="25">
      <t>ネン</t>
    </rPh>
    <rPh sb="25" eb="26">
      <t>ド</t>
    </rPh>
    <rPh sb="27" eb="29">
      <t>ジッシ</t>
    </rPh>
    <phoneticPr fontId="1"/>
  </si>
  <si>
    <t>第三者からの水(水道水を含む)</t>
    <phoneticPr fontId="1"/>
  </si>
  <si>
    <t>地下水(井戸水を含む)</t>
    <phoneticPr fontId="1"/>
  </si>
  <si>
    <t>海水(汽水を含む)</t>
    <phoneticPr fontId="1"/>
  </si>
  <si>
    <t>第三者の水域(下水道含む)</t>
    <phoneticPr fontId="1"/>
  </si>
  <si>
    <t>地表水域(河川／湖沼)</t>
    <phoneticPr fontId="1"/>
  </si>
  <si>
    <t>海水(汽水域含む)</t>
    <phoneticPr fontId="1"/>
  </si>
  <si>
    <t>地下水(散水、灌漑を含む)</t>
    <phoneticPr fontId="1"/>
  </si>
  <si>
    <t>※4 第71期事業報告における取締役および監査役の報酬等の総額</t>
    <rPh sb="29" eb="31">
      <t>ソウガク</t>
    </rPh>
    <phoneticPr fontId="1"/>
  </si>
  <si>
    <r>
      <t>2019</t>
    </r>
    <r>
      <rPr>
        <vertAlign val="superscript"/>
        <sz val="11"/>
        <rFont val="Meiryo UI"/>
        <family val="3"/>
        <charset val="128"/>
      </rPr>
      <t>※1</t>
    </r>
    <phoneticPr fontId="1"/>
  </si>
  <si>
    <t>9件</t>
    <phoneticPr fontId="1"/>
  </si>
  <si>
    <t>16件</t>
    <rPh sb="2" eb="3">
      <t>ケン</t>
    </rPh>
    <phoneticPr fontId="1"/>
  </si>
  <si>
    <t>14件</t>
    <rPh sb="2" eb="3">
      <t>ケン</t>
    </rPh>
    <phoneticPr fontId="1"/>
  </si>
  <si>
    <t>24件</t>
    <rPh sb="2" eb="3">
      <t>ケン</t>
    </rPh>
    <phoneticPr fontId="1"/>
  </si>
  <si>
    <r>
      <t>プラスチック容器対策委員会</t>
    </r>
    <r>
      <rPr>
        <vertAlign val="superscript"/>
        <sz val="11"/>
        <color theme="1"/>
        <rFont val="Meiryo UI"/>
        <family val="3"/>
        <charset val="128"/>
      </rPr>
      <t>※1</t>
    </r>
    <rPh sb="6" eb="8">
      <t>ヨウキ</t>
    </rPh>
    <rPh sb="8" eb="10">
      <t>タイサク</t>
    </rPh>
    <rPh sb="12" eb="13">
      <t>カイ</t>
    </rPh>
    <phoneticPr fontId="1"/>
  </si>
  <si>
    <t>※2 やむを得ない事由により社外取締役1名が1回取締役会を欠席</t>
    <phoneticPr fontId="1"/>
  </si>
  <si>
    <r>
      <t>98%</t>
    </r>
    <r>
      <rPr>
        <sz val="8"/>
        <color theme="1"/>
        <rFont val="Meiryo UI"/>
        <family val="3"/>
        <charset val="128"/>
      </rPr>
      <t>※2</t>
    </r>
    <phoneticPr fontId="1"/>
  </si>
  <si>
    <r>
      <t>94％</t>
    </r>
    <r>
      <rPr>
        <sz val="8"/>
        <color theme="1"/>
        <rFont val="Meiryo UI"/>
        <family val="3"/>
        <charset val="128"/>
      </rPr>
      <t>※3</t>
    </r>
    <phoneticPr fontId="1"/>
  </si>
  <si>
    <r>
      <t>98%</t>
    </r>
    <r>
      <rPr>
        <sz val="8"/>
        <color theme="1"/>
        <rFont val="Meiryo UI"/>
        <family val="3"/>
        <charset val="128"/>
      </rPr>
      <t>※4</t>
    </r>
    <phoneticPr fontId="1"/>
  </si>
  <si>
    <r>
      <t>96%</t>
    </r>
    <r>
      <rPr>
        <sz val="8"/>
        <color theme="1"/>
        <rFont val="Meiryo UI"/>
        <family val="3"/>
        <charset val="128"/>
      </rPr>
      <t>※5</t>
    </r>
    <phoneticPr fontId="1"/>
  </si>
  <si>
    <t>社内取締役の取締役会出席率</t>
    <rPh sb="0" eb="2">
      <t>シャナイ</t>
    </rPh>
    <phoneticPr fontId="1"/>
  </si>
  <si>
    <t>※3 やむを得ない事由により常勤監査役1名が1回監査役会を欠席</t>
    <phoneticPr fontId="1"/>
  </si>
  <si>
    <t>※4 やむを得ない事由により社外取締役1名が1回取締役会を欠席</t>
    <rPh sb="6" eb="7">
      <t>エ</t>
    </rPh>
    <rPh sb="9" eb="10">
      <t>コト</t>
    </rPh>
    <rPh sb="10" eb="11">
      <t>ヨシ</t>
    </rPh>
    <rPh sb="14" eb="16">
      <t>シャガイ</t>
    </rPh>
    <rPh sb="16" eb="19">
      <t>トリシマリヤク</t>
    </rPh>
    <rPh sb="20" eb="21">
      <t>メイ</t>
    </rPh>
    <rPh sb="23" eb="24">
      <t>カイ</t>
    </rPh>
    <rPh sb="24" eb="27">
      <t>トリシマリヤク</t>
    </rPh>
    <rPh sb="27" eb="28">
      <t>カイ</t>
    </rPh>
    <rPh sb="29" eb="31">
      <t>ケッセキ</t>
    </rPh>
    <phoneticPr fontId="1"/>
  </si>
  <si>
    <t>※5 やむを得ない事由により社外監査役1名が1回監査役会を欠席</t>
    <rPh sb="6" eb="7">
      <t>エ</t>
    </rPh>
    <rPh sb="9" eb="10">
      <t>コト</t>
    </rPh>
    <rPh sb="10" eb="11">
      <t>ヨシ</t>
    </rPh>
    <rPh sb="14" eb="16">
      <t>シャガイ</t>
    </rPh>
    <rPh sb="16" eb="19">
      <t>カンサヤク</t>
    </rPh>
    <rPh sb="20" eb="21">
      <t>メイ</t>
    </rPh>
    <rPh sb="23" eb="24">
      <t>カイ</t>
    </rPh>
    <rPh sb="24" eb="28">
      <t>カンサヤクカイ</t>
    </rPh>
    <rPh sb="29" eb="31">
      <t>ケッセキ</t>
    </rPh>
    <phoneticPr fontId="1"/>
  </si>
  <si>
    <t>※1 2022年度までの名称はプラスチック資源循環推進委員会</t>
    <rPh sb="7" eb="9">
      <t>ネンド</t>
    </rPh>
    <rPh sb="12" eb="14">
      <t>メイショウ</t>
    </rPh>
    <rPh sb="21" eb="27">
      <t>シゲンジュンカンスイシン</t>
    </rPh>
    <rPh sb="27" eb="30">
      <t>イインカイ</t>
    </rPh>
    <phoneticPr fontId="1"/>
  </si>
  <si>
    <t>18. 品質に関する認証取得状況（2024年10月現在）</t>
    <rPh sb="4" eb="6">
      <t>ヒンシツ</t>
    </rPh>
    <rPh sb="7" eb="8">
      <t>カン</t>
    </rPh>
    <rPh sb="10" eb="12">
      <t>ニンショウ</t>
    </rPh>
    <rPh sb="12" eb="14">
      <t>シュトク</t>
    </rPh>
    <rPh sb="14" eb="16">
      <t>ジョウキョウ</t>
    </rPh>
    <rPh sb="21" eb="22">
      <t>ネン</t>
    </rPh>
    <rPh sb="24" eb="25">
      <t>ガツ</t>
    </rPh>
    <rPh sb="25" eb="27">
      <t>ゲンザイ</t>
    </rPh>
    <phoneticPr fontId="1"/>
  </si>
  <si>
    <t>※1 日本では2018 年に「食品衛生法等の一部を改正する法律」によりHACCPに沿った衛生管理の制度化が施行されました。これに伴い、本社乳製品工場、ボトリング会社全11工場および生産管理部を含む生産本部としてISO 22000を認証取得しました。</t>
    <rPh sb="64" eb="65">
      <t>トモナ</t>
    </rPh>
    <phoneticPr fontId="1"/>
  </si>
  <si>
    <r>
      <t>11</t>
    </r>
    <r>
      <rPr>
        <vertAlign val="superscript"/>
        <sz val="11"/>
        <rFont val="Meiryo UI"/>
        <family val="3"/>
        <charset val="128"/>
      </rPr>
      <t>※1</t>
    </r>
    <phoneticPr fontId="1"/>
  </si>
  <si>
    <t>※2 国内外工場での取得率5.1％</t>
    <phoneticPr fontId="1"/>
  </si>
  <si>
    <r>
      <t>2</t>
    </r>
    <r>
      <rPr>
        <vertAlign val="superscript"/>
        <sz val="11"/>
        <color theme="1"/>
        <rFont val="Meiryo UI"/>
        <family val="3"/>
        <charset val="128"/>
      </rPr>
      <t>※2</t>
    </r>
    <phoneticPr fontId="1"/>
  </si>
  <si>
    <t>※ 算定範囲：ヤクルトグループ全連結会社</t>
    <rPh sb="15" eb="16">
      <t>ゼン</t>
    </rPh>
    <rPh sb="16" eb="18">
      <t>レンケツ</t>
    </rPh>
    <rPh sb="18" eb="20">
      <t>カイシャ</t>
    </rPh>
    <phoneticPr fontId="1"/>
  </si>
  <si>
    <t>自社乳製品、医薬品、化粧品の原料、包装資材購入金額および清涼飲料、医薬品、化粧品の製品買取価格、および上水道使用量から算定しました。</t>
    <phoneticPr fontId="1"/>
  </si>
  <si>
    <t>スコープ1・2に含まれない燃料およびエネルギー関連活動</t>
    <phoneticPr fontId="1"/>
  </si>
  <si>
    <t>スコープ1・2の算定に使用したエネルギーおよび電力使用量から算定しました。</t>
    <phoneticPr fontId="1"/>
  </si>
  <si>
    <t>各事業所で発生した廃棄物重量、排水量から算定しました。</t>
    <phoneticPr fontId="1"/>
  </si>
  <si>
    <t>従業員数から算定しました。</t>
    <phoneticPr fontId="1"/>
  </si>
  <si>
    <t>事業所別従業員数より算定しました。</t>
    <phoneticPr fontId="1"/>
  </si>
  <si>
    <t>上流のリース資産で使用しているエネルギー使用量は、すべてスコープ1・2に含まれるため、このカテゴリで算定するものはありません。</t>
    <phoneticPr fontId="1"/>
  </si>
  <si>
    <t>取引先の物流拠点から各店舗への輸送シナリオから算定しました。</t>
    <rPh sb="0" eb="2">
      <t>トリヒキ</t>
    </rPh>
    <rPh sb="2" eb="3">
      <t>サキ</t>
    </rPh>
    <rPh sb="4" eb="6">
      <t>ブツリュウ</t>
    </rPh>
    <rPh sb="6" eb="8">
      <t>キョテン</t>
    </rPh>
    <rPh sb="10" eb="11">
      <t>カク</t>
    </rPh>
    <rPh sb="11" eb="13">
      <t>テンポ</t>
    </rPh>
    <rPh sb="15" eb="17">
      <t>ユソウ</t>
    </rPh>
    <rPh sb="23" eb="25">
      <t>サンテイ</t>
    </rPh>
    <phoneticPr fontId="1"/>
  </si>
  <si>
    <t>当社製品は、食品（乳製品、清涼飲料）、医薬品、化粧品の完成品が主たるものであり、すべて消費されるため、中間製品として加工されるものはありません。したがって、加工に関する排出量はありません。</t>
    <phoneticPr fontId="1"/>
  </si>
  <si>
    <t>自動販売機の消費電力量から算定しました。</t>
    <phoneticPr fontId="1"/>
  </si>
  <si>
    <t>持株のない国内販売会社の乳製品本数から算定しました。</t>
    <rPh sb="0" eb="2">
      <t>モチカブ</t>
    </rPh>
    <rPh sb="5" eb="11">
      <t>コクナイハンバイガイシャ</t>
    </rPh>
    <rPh sb="12" eb="15">
      <t>ニュウセイヒン</t>
    </rPh>
    <rPh sb="15" eb="17">
      <t>ホンスウ</t>
    </rPh>
    <rPh sb="19" eb="21">
      <t>サンテイ</t>
    </rPh>
    <phoneticPr fontId="1"/>
  </si>
  <si>
    <t>保有株式の発行済株式比率から算定しました。</t>
    <rPh sb="0" eb="4">
      <t>ホユウカブシキ</t>
    </rPh>
    <rPh sb="5" eb="7">
      <t>ハッコウ</t>
    </rPh>
    <rPh sb="7" eb="8">
      <t>スミ</t>
    </rPh>
    <rPh sb="8" eb="10">
      <t>カブシキ</t>
    </rPh>
    <rPh sb="10" eb="12">
      <t>ヒリツ</t>
    </rPh>
    <rPh sb="14" eb="16">
      <t>サンテイ</t>
    </rPh>
    <phoneticPr fontId="1"/>
  </si>
  <si>
    <t>△751t</t>
    <phoneticPr fontId="1"/>
  </si>
  <si>
    <t>5.8%</t>
    <phoneticPr fontId="1"/>
  </si>
  <si>
    <t>うち自ら再資源化を行った量：521</t>
    <rPh sb="2" eb="3">
      <t>ミズカ</t>
    </rPh>
    <rPh sb="4" eb="8">
      <t>サイシゲンカ</t>
    </rPh>
    <rPh sb="9" eb="10">
      <t>オコナ</t>
    </rPh>
    <rPh sb="12" eb="13">
      <t>リョウ</t>
    </rPh>
    <phoneticPr fontId="1"/>
  </si>
  <si>
    <t>スラバヤ工場（モジョコルト工場）</t>
  </si>
  <si>
    <t>ソニパット・ライ工場</t>
  </si>
  <si>
    <t xml:space="preserve">
ー
</t>
  </si>
  <si>
    <t>－</t>
  </si>
  <si>
    <t>※1 燃料の原油換算値は省エネ法の数値を使用。　</t>
  </si>
  <si>
    <t xml:space="preserve"> 冷水用熱源機器電力量抑制散水対策や温水用熱源機器自動制御改善の結果、2022年度の省エネ大賞受賞に続き、「エネルギー管理功績者表彰」および「省エネ推進功労者表彰」の個人表彰を受賞しました。
 なお、直近6年度間平均（2018〜2023年度）では、3.3%のエネルギー原単位削減を実現しています。</t>
    <phoneticPr fontId="1"/>
  </si>
  <si>
    <t>※ 最低賃金は東京都の最低賃金（1,113円/ 時）より、1か月20.42日、1日の労働時間7.5 時間として算出。
　 なお、等級別の給与制度となっており、同一等級・職群での男女別格差はありません。</t>
    <phoneticPr fontId="1"/>
  </si>
  <si>
    <t>※4 全産業平均：厚生労働省「令和4年労働災害動向調査」より抜粋</t>
    <phoneticPr fontId="1"/>
  </si>
  <si>
    <t>品質に関する認証取得状況（2024年10月現在）</t>
    <rPh sb="0" eb="2">
      <t>ヒンシツ</t>
    </rPh>
    <rPh sb="3" eb="4">
      <t>カン</t>
    </rPh>
    <rPh sb="6" eb="8">
      <t>ニンショウ</t>
    </rPh>
    <rPh sb="8" eb="10">
      <t>シュトク</t>
    </rPh>
    <rPh sb="10" eb="12">
      <t>ジョウキョウ</t>
    </rPh>
    <rPh sb="17" eb="18">
      <t>ネン</t>
    </rPh>
    <rPh sb="20" eb="21">
      <t>ガツ</t>
    </rPh>
    <rPh sb="21" eb="23">
      <t>ゲンザイ</t>
    </rPh>
    <phoneticPr fontId="1"/>
  </si>
  <si>
    <t>裾野市社会福祉協議会への寄付を行うなど、地域イベント等への協賛・協力を継続して実施しています。また、オンライン工場見学（ヤクルトができるまで）、小学校向けオンライン工場見学、ジョア版オンライン工場見学の３つのコンテンツを前年度に引き続き実施しています。さらに、「Yakult(ヤクルト)1000」の見学通路を整備するなど、お客さまにヤクルトの魅力をお伝えできるように取り組みを推進しています。</t>
    <phoneticPr fontId="1"/>
  </si>
  <si>
    <t>グローバル企業の社員としての動機づけを目的とした海外赴任経験者との座談会（計7回）を実施するなど、人材活用の多様化を推進したほか、サステナビリティ活動および環境アクションについて、従業員への意識啓発を図りました。また、寄付や協賛活動により工場の社会貢献参画を図っています。</t>
    <rPh sb="109" eb="111">
      <t>キフ</t>
    </rPh>
    <phoneticPr fontId="1"/>
  </si>
  <si>
    <t>来場型の工場見学を再開しました。コロナ等の感染症の状況を見ながら、人数を抑えて実施し、約1500名のお客さまをお迎えしました。クリーン活動においては、毎月実施し、工場周辺の引地川の清掃を行っています。</t>
    <phoneticPr fontId="1"/>
  </si>
  <si>
    <t>年度</t>
  </si>
  <si>
    <t>※データはすべて実数</t>
    <rPh sb="8" eb="10">
      <t>ジッスウ</t>
    </rPh>
    <phoneticPr fontId="1"/>
  </si>
  <si>
    <t>未回答・回答不備</t>
    <rPh sb="0" eb="3">
      <t>ミカイトウ</t>
    </rPh>
    <phoneticPr fontId="1"/>
  </si>
  <si>
    <t>94社</t>
    <rPh sb="2" eb="3">
      <t>シャ</t>
    </rPh>
    <phoneticPr fontId="1"/>
  </si>
  <si>
    <t>11社</t>
    <rPh sb="2" eb="3">
      <t>シャ</t>
    </rPh>
    <phoneticPr fontId="1"/>
  </si>
  <si>
    <t>4社</t>
    <rPh sb="1" eb="2">
      <t>シャ</t>
    </rPh>
    <phoneticPr fontId="1"/>
  </si>
  <si>
    <t>29社</t>
    <rPh sb="2" eb="3">
      <t>シャ</t>
    </rPh>
    <phoneticPr fontId="1"/>
  </si>
  <si>
    <t>9社</t>
    <rPh sb="1" eb="2">
      <t>シャ</t>
    </rPh>
    <phoneticPr fontId="1"/>
  </si>
  <si>
    <t>58社</t>
    <rPh sb="2" eb="3">
      <t>シャ</t>
    </rPh>
    <phoneticPr fontId="1"/>
  </si>
  <si>
    <t>対象：ヤクルトグループの海外事業所の一次取引先　実施社数：58社（回答率：81％）</t>
    <rPh sb="24" eb="26">
      <t>ジッシ</t>
    </rPh>
    <rPh sb="26" eb="27">
      <t>シャ</t>
    </rPh>
    <rPh sb="27" eb="28">
      <t>スウ</t>
    </rPh>
    <phoneticPr fontId="1"/>
  </si>
  <si>
    <t xml:space="preserve"> 対象：ヤクルト本社の乳製品、清涼飲料、化粧品、医薬品部門の一次取引先　実施社数：94社（回答率99％）</t>
    <rPh sb="36" eb="38">
      <t>ジッシ</t>
    </rPh>
    <rPh sb="38" eb="39">
      <t>シャ</t>
    </rPh>
    <phoneticPr fontId="1"/>
  </si>
  <si>
    <t xml:space="preserve">CSR調達アンケート／スコアごとの取引先数（2023年度） </t>
    <rPh sb="26" eb="28">
      <t>ネンド</t>
    </rPh>
    <phoneticPr fontId="1"/>
  </si>
  <si>
    <t>直近5年間における内部通報制度通報（相談・問い合わせ等含む）件数（ヤクルト・コンプライアンス・ホットライン）</t>
    <phoneticPr fontId="1"/>
  </si>
  <si>
    <t>6. 直近5年間における内部通報制度通報（相談・問い合わせ等含む）件数（ヤクルト・コンプライアンス・ホットライン）</t>
    <phoneticPr fontId="1"/>
  </si>
  <si>
    <t>スコープ1・2に含めていない子会社物流の輸送シナリオおよび海外グループ会社への製品の輸出に伴う費用から算定しました。</t>
    <phoneticPr fontId="1"/>
  </si>
  <si>
    <t>※ 廃棄物量は特別産業廃棄物（有害廃棄物）を含む</t>
    <phoneticPr fontId="1"/>
  </si>
  <si>
    <t>本社工場、ボトリング会社（全13か所）</t>
    <phoneticPr fontId="1"/>
  </si>
  <si>
    <r>
      <t>※ 原単位算出時のCO</t>
    </r>
    <r>
      <rPr>
        <vertAlign val="subscript"/>
        <sz val="10"/>
        <color theme="1"/>
        <rFont val="Meiryo UI"/>
        <family val="3"/>
        <charset val="128"/>
      </rPr>
      <t>2</t>
    </r>
    <r>
      <rPr>
        <sz val="11"/>
        <color theme="1"/>
        <rFont val="Meiryo UI"/>
        <family val="3"/>
        <charset val="128"/>
      </rPr>
      <t>排出量は、本社工場は化粧品工場と医薬品工場を除いた5工場でのエネルギー消費量のみから算出しています。</t>
    </r>
    <rPh sb="2" eb="5">
      <t>ゲンタンイ</t>
    </rPh>
    <rPh sb="5" eb="7">
      <t>サンシュツ</t>
    </rPh>
    <rPh sb="7" eb="8">
      <t>ジ</t>
    </rPh>
    <rPh sb="12" eb="14">
      <t>ハイシュツ</t>
    </rPh>
    <rPh sb="14" eb="15">
      <t>リョウ</t>
    </rPh>
    <rPh sb="17" eb="19">
      <t>ホンシャ</t>
    </rPh>
    <rPh sb="19" eb="21">
      <t>コウジョウ</t>
    </rPh>
    <rPh sb="22" eb="25">
      <t>ケショウヒン</t>
    </rPh>
    <rPh sb="25" eb="27">
      <t>コウジョウ</t>
    </rPh>
    <rPh sb="28" eb="31">
      <t>イヤクヒン</t>
    </rPh>
    <rPh sb="31" eb="33">
      <t>コウジョウ</t>
    </rPh>
    <rPh sb="34" eb="35">
      <t>ノゾ</t>
    </rPh>
    <rPh sb="38" eb="39">
      <t>コウ</t>
    </rPh>
    <rPh sb="39" eb="40">
      <t>バ</t>
    </rPh>
    <rPh sb="47" eb="50">
      <t>ショウヒリョウ</t>
    </rPh>
    <rPh sb="54" eb="56">
      <t>サンシュツ</t>
    </rPh>
    <phoneticPr fontId="1"/>
  </si>
  <si>
    <r>
      <t>※ 生物由来のCO</t>
    </r>
    <r>
      <rPr>
        <vertAlign val="subscript"/>
        <sz val="11"/>
        <color theme="1"/>
        <rFont val="Meiryo UI"/>
        <family val="3"/>
        <charset val="128"/>
      </rPr>
      <t>2</t>
    </r>
    <r>
      <rPr>
        <sz val="11"/>
        <color theme="1"/>
        <rFont val="Meiryo UI"/>
        <family val="3"/>
        <charset val="128"/>
      </rPr>
      <t>排出はありません。</t>
    </r>
    <phoneticPr fontId="1"/>
  </si>
  <si>
    <r>
      <t>2023 年度のCO</t>
    </r>
    <r>
      <rPr>
        <u/>
        <vertAlign val="subscript"/>
        <sz val="11"/>
        <color theme="10"/>
        <rFont val="游ゴシック"/>
        <family val="3"/>
        <charset val="128"/>
        <scheme val="minor"/>
      </rPr>
      <t>2</t>
    </r>
    <r>
      <rPr>
        <u/>
        <sz val="11"/>
        <color theme="10"/>
        <rFont val="游ゴシック"/>
        <family val="3"/>
        <charset val="128"/>
        <scheme val="minor"/>
      </rPr>
      <t xml:space="preserve"> 排出量</t>
    </r>
    <phoneticPr fontId="1"/>
  </si>
  <si>
    <r>
      <t>CO</t>
    </r>
    <r>
      <rPr>
        <vertAlign val="subscript"/>
        <sz val="11"/>
        <color theme="1"/>
        <rFont val="Meiryo UI"/>
        <family val="3"/>
        <charset val="128"/>
      </rPr>
      <t>2</t>
    </r>
    <r>
      <rPr>
        <vertAlign val="superscript"/>
        <sz val="11"/>
        <color theme="1"/>
        <rFont val="Meiryo UI"/>
        <family val="3"/>
        <charset val="128"/>
      </rPr>
      <t>※2</t>
    </r>
    <r>
      <rPr>
        <sz val="11"/>
        <color theme="1"/>
        <rFont val="Meiryo UI"/>
        <family val="3"/>
        <charset val="128"/>
      </rPr>
      <t>（t）</t>
    </r>
    <phoneticPr fontId="1"/>
  </si>
  <si>
    <r>
      <t>SOx</t>
    </r>
    <r>
      <rPr>
        <vertAlign val="superscript"/>
        <sz val="11"/>
        <color theme="1"/>
        <rFont val="Meiryo UI"/>
        <family val="3"/>
        <charset val="128"/>
      </rPr>
      <t>※1</t>
    </r>
    <r>
      <rPr>
        <sz val="11"/>
        <color theme="1"/>
        <rFont val="Meiryo UI"/>
        <family val="3"/>
        <charset val="128"/>
      </rPr>
      <t>（t）</t>
    </r>
    <phoneticPr fontId="1"/>
  </si>
  <si>
    <r>
      <t>NOx</t>
    </r>
    <r>
      <rPr>
        <vertAlign val="superscript"/>
        <sz val="11"/>
        <color theme="1"/>
        <rFont val="Meiryo UI"/>
        <family val="3"/>
        <charset val="128"/>
      </rPr>
      <t>※1</t>
    </r>
    <r>
      <rPr>
        <sz val="11"/>
        <color theme="1"/>
        <rFont val="Meiryo UI"/>
        <family val="3"/>
        <charset val="128"/>
      </rPr>
      <t>（t）</t>
    </r>
    <phoneticPr fontId="1"/>
  </si>
  <si>
    <t>※1 SOxおよびNOxの測定対象は、測定義務などにより、測定を実施している以下の工場</t>
    <phoneticPr fontId="1"/>
  </si>
  <si>
    <t xml:space="preserve">      ヤクルト本社（福島工場、茨城工場、富士裾野工場、兵庫三木工場）、ボトリング会社（岩手ヤクルト工場）</t>
    <phoneticPr fontId="1"/>
  </si>
  <si>
    <t>※2 CO2排出量は各電力会社の調整後排出係数を使用</t>
    <phoneticPr fontId="1"/>
  </si>
  <si>
    <t>8. カテゴリ別スコープ3排出量（2023年度）</t>
    <phoneticPr fontId="1"/>
  </si>
  <si>
    <t>カテゴリ別スコープ3排出量（2023年度）</t>
    <phoneticPr fontId="1"/>
  </si>
  <si>
    <t>※3 韓国はヤクルト類の充填量比からの推計値。</t>
    <phoneticPr fontId="1"/>
  </si>
  <si>
    <t>※6 インド　ソニパット・ライ工場の対象期間は2023年4月～2024年3月</t>
    <rPh sb="15" eb="17">
      <t>コウジョウ</t>
    </rPh>
    <rPh sb="18" eb="20">
      <t>タイショウ</t>
    </rPh>
    <rPh sb="20" eb="22">
      <t>キカン</t>
    </rPh>
    <rPh sb="27" eb="28">
      <t>ネン</t>
    </rPh>
    <rPh sb="29" eb="30">
      <t>ガツ</t>
    </rPh>
    <rPh sb="35" eb="36">
      <t>ネン</t>
    </rPh>
    <rPh sb="37" eb="38">
      <t>ガツ</t>
    </rPh>
    <phoneticPr fontId="1"/>
  </si>
  <si>
    <t>通報件数</t>
    <rPh sb="0" eb="2">
      <t>ツウホウ</t>
    </rPh>
    <phoneticPr fontId="1"/>
  </si>
  <si>
    <t>＊　数値は四捨五入して記載しているため、内訳数値の足しあげが合計と合わない場合があります。</t>
    <phoneticPr fontId="1"/>
  </si>
  <si>
    <t>70％以上80％未満</t>
    <phoneticPr fontId="1"/>
  </si>
  <si>
    <t>70％未満</t>
    <phoneticPr fontId="1"/>
  </si>
  <si>
    <t>※ オナガガモは水棲生物ではないため、当数値には含まれていません。</t>
    <phoneticPr fontId="1"/>
  </si>
  <si>
    <t>＊ 2024年に生産を開始した富士小山ヤクルト工場は調査中。</t>
    <rPh sb="26" eb="28">
      <t>チョウサ</t>
    </rPh>
    <rPh sb="28" eb="29">
      <t>チュウ</t>
    </rPh>
    <phoneticPr fontId="1"/>
  </si>
  <si>
    <t>海外工場（全28か所）</t>
    <phoneticPr fontId="1"/>
  </si>
  <si>
    <t>集計範囲：ヤクルト本社（福島工場、茨城工場、富士裾野工場、富士裾野医薬品工場、兵庫三木工場、佐賀工場、湘南化粧品工場、特定荷主などを含む）、ボトリング会社（岩手ヤクルト工場、千葉ヤクルト工場、愛知ヤクルト工場、岡山和気ヤクルト工場、福岡ヤクルト工場、富士小山ヤクルト工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</si>
</sst>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000;[Red]\-#,##0.000"/>
    <numFmt numFmtId="199" formatCode="0.000"/>
    <numFmt numFmtId="200" formatCode="#,##0.000"/>
    <numFmt numFmtId="201" formatCode="0.00000_ "/>
    <numFmt numFmtId="202" formatCode="#,##0.0,,"/>
    <numFmt numFmtId="203" formatCode="#,##0.00_ ;[Red]\-#,##0.00\ "/>
    <numFmt numFmtId="204" formatCode="0_ "/>
  </numFmts>
  <fonts count="49">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游ゴシック"/>
      <family val="3"/>
      <charset val="128"/>
      <scheme val="minor"/>
    </font>
    <font>
      <b/>
      <vertAlign val="superscript"/>
      <sz val="11"/>
      <color theme="1"/>
      <name val="Meiryo UI"/>
      <family val="3"/>
      <charset val="128"/>
    </font>
    <font>
      <sz val="10"/>
      <color theme="1"/>
      <name val="Century"/>
      <family val="1"/>
    </font>
    <font>
      <sz val="10"/>
      <color theme="1"/>
      <name val="Times New Roman"/>
      <family val="1"/>
    </font>
    <font>
      <vertAlign val="superscript"/>
      <sz val="10"/>
      <name val="Meiryo UI"/>
      <family val="3"/>
      <charset val="128"/>
    </font>
    <font>
      <vertAlign val="subscript"/>
      <sz val="10"/>
      <name val="Meiryo UI"/>
      <family val="3"/>
      <charset val="128"/>
    </font>
    <font>
      <sz val="10"/>
      <color rgb="FF000000"/>
      <name val="Meiryo UI"/>
      <family val="3"/>
      <charset val="128"/>
    </font>
    <font>
      <sz val="11"/>
      <color rgb="FFFF0000"/>
      <name val="Meiryo UI"/>
      <family val="3"/>
      <charset val="128"/>
    </font>
    <font>
      <u/>
      <sz val="11"/>
      <color theme="10"/>
      <name val="游ゴシック"/>
      <family val="3"/>
      <charset val="128"/>
      <scheme val="minor"/>
    </font>
    <font>
      <b/>
      <vertAlign val="subscript"/>
      <sz val="11"/>
      <name val="Meiryo UI"/>
      <family val="3"/>
      <charset val="128"/>
    </font>
    <font>
      <u/>
      <vertAlign val="subscript"/>
      <sz val="11"/>
      <color theme="10"/>
      <name val="游ゴシック"/>
      <family val="3"/>
      <charset val="128"/>
      <scheme val="minor"/>
    </font>
    <font>
      <sz val="11"/>
      <color theme="1"/>
      <name val="游ゴシック"/>
      <family val="2"/>
      <scheme val="minor"/>
    </font>
    <font>
      <sz val="9"/>
      <color theme="1"/>
      <name val="Meiryo UI"/>
      <family val="3"/>
      <charset val="128"/>
    </font>
    <font>
      <vertAlign val="superscript"/>
      <sz val="11"/>
      <name val="Meiryo UI"/>
      <family val="3"/>
      <charset val="128"/>
    </font>
    <font>
      <b/>
      <sz val="11"/>
      <color theme="1"/>
      <name val="游ゴシック"/>
      <family val="3"/>
      <charset val="128"/>
      <scheme val="minor"/>
    </font>
    <font>
      <sz val="8"/>
      <color theme="1"/>
      <name val="Meiryo UI"/>
      <family val="3"/>
      <charset val="128"/>
    </font>
    <font>
      <b/>
      <sz val="10"/>
      <color rgb="FFFF0000"/>
      <name val="Meiryo UI"/>
      <family val="3"/>
      <charset val="128"/>
    </font>
    <font>
      <sz val="11"/>
      <color rgb="FF0070C0"/>
      <name val="游ゴシック"/>
      <family val="2"/>
      <charset val="128"/>
      <scheme val="minor"/>
    </font>
    <font>
      <sz val="11"/>
      <color rgb="FF4472C4"/>
      <name val="Meiryo UI"/>
      <family val="3"/>
      <charset val="128"/>
    </font>
    <font>
      <sz val="11"/>
      <color rgb="FF4472C4"/>
      <name val="游ゴシック"/>
      <family val="2"/>
      <charset val="128"/>
      <scheme val="minor"/>
    </font>
    <font>
      <vertAlign val="subscript"/>
      <sz val="10"/>
      <color theme="1"/>
      <name val="Meiryo UI"/>
      <family val="3"/>
      <charset val="128"/>
    </font>
    <font>
      <sz val="11"/>
      <color theme="1"/>
      <name val="游ゴシック"/>
      <family val="3"/>
      <charset val="128"/>
      <scheme val="minor"/>
    </font>
  </fonts>
  <fills count="8">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medium">
        <color auto="1"/>
      </left>
      <right/>
      <top style="thin">
        <color auto="1"/>
      </top>
      <bottom style="thin">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auto="1"/>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11">
    <xf numFmtId="0" fontId="0" fillId="0" borderId="0">
      <alignment vertical="center"/>
    </xf>
    <xf numFmtId="0" fontId="6" fillId="0" borderId="0" applyNumberFormat="0" applyFill="0" applyBorder="0" applyAlignment="0" applyProtection="0">
      <alignment vertical="center"/>
    </xf>
    <xf numFmtId="0" fontId="17" fillId="0" borderId="0"/>
    <xf numFmtId="38" fontId="17" fillId="0" borderId="0" applyFont="0" applyFill="0" applyBorder="0" applyAlignment="0" applyProtection="0"/>
    <xf numFmtId="0" fontId="18"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38" fillId="0" borderId="0"/>
    <xf numFmtId="9"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48" fillId="0" borderId="0">
      <alignment vertical="center"/>
    </xf>
  </cellStyleXfs>
  <cellXfs count="458">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0" fontId="10" fillId="0" borderId="1" xfId="0" applyFont="1" applyBorder="1">
      <alignment vertical="center"/>
    </xf>
    <xf numFmtId="3" fontId="7" fillId="0" borderId="2" xfId="0" applyNumberFormat="1" applyFont="1" applyBorder="1" applyAlignment="1">
      <alignment horizontal="center" vertical="center"/>
    </xf>
    <xf numFmtId="0" fontId="16" fillId="0" borderId="1" xfId="0" applyFont="1" applyBorder="1">
      <alignment vertic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184" fontId="7" fillId="0" borderId="2" xfId="0" applyNumberFormat="1" applyFont="1" applyBorder="1" applyAlignment="1">
      <alignment horizontal="center" vertical="center"/>
    </xf>
    <xf numFmtId="3" fontId="7" fillId="4"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4"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20" fillId="0" borderId="0" xfId="0" applyFont="1">
      <alignment vertical="center"/>
    </xf>
    <xf numFmtId="0" fontId="25" fillId="0" borderId="0" xfId="0" applyFont="1">
      <alignment vertical="center"/>
    </xf>
    <xf numFmtId="0" fontId="26" fillId="0" borderId="0" xfId="0" applyFont="1">
      <alignment vertical="center"/>
    </xf>
    <xf numFmtId="0" fontId="5" fillId="0" borderId="0" xfId="0" applyFont="1" applyAlignment="1">
      <alignment horizontal="left" vertical="center" wrapText="1"/>
    </xf>
    <xf numFmtId="0" fontId="26"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192" fontId="7" fillId="0" borderId="0" xfId="0" applyNumberFormat="1" applyFont="1">
      <alignment vertical="center"/>
    </xf>
    <xf numFmtId="3" fontId="7" fillId="0" borderId="0" xfId="0" applyNumberFormat="1" applyFont="1">
      <alignment vertical="center"/>
    </xf>
    <xf numFmtId="0" fontId="16" fillId="0" borderId="0" xfId="0" applyFont="1">
      <alignment vertical="center"/>
    </xf>
    <xf numFmtId="0" fontId="10" fillId="0" borderId="0" xfId="0" applyFont="1" applyAlignment="1">
      <alignment horizontal="left" vertical="center"/>
    </xf>
    <xf numFmtId="0" fontId="22" fillId="0" borderId="0" xfId="0" applyFont="1">
      <alignment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3" fontId="7" fillId="0" borderId="2" xfId="0" applyNumberFormat="1" applyFont="1" applyBorder="1" applyAlignment="1">
      <alignment horizontal="right"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Border="1" applyAlignment="1">
      <alignment horizontal="right" vertical="center"/>
    </xf>
    <xf numFmtId="188" fontId="11" fillId="0" borderId="2" xfId="0" applyNumberFormat="1" applyFont="1" applyBorder="1" applyAlignment="1">
      <alignment horizontal="right" vertical="center"/>
    </xf>
    <xf numFmtId="193" fontId="11" fillId="0" borderId="2" xfId="0" applyNumberFormat="1" applyFont="1" applyBorder="1" applyAlignment="1">
      <alignment horizontal="right" vertical="center"/>
    </xf>
    <xf numFmtId="193" fontId="11" fillId="0" borderId="2" xfId="0" applyNumberFormat="1" applyFont="1" applyBorder="1">
      <alignment vertical="center"/>
    </xf>
    <xf numFmtId="194" fontId="11" fillId="0" borderId="2" xfId="5" applyNumberFormat="1" applyFont="1" applyFill="1" applyBorder="1">
      <alignment vertical="center"/>
    </xf>
    <xf numFmtId="0" fontId="7" fillId="0" borderId="3" xfId="0" applyFont="1" applyBorder="1" applyAlignment="1">
      <alignment horizontal="left" vertical="center" wrapText="1"/>
    </xf>
    <xf numFmtId="0" fontId="3" fillId="0" borderId="0" xfId="0" applyFont="1" applyAlignment="1">
      <alignment horizontal="left" vertical="center" wrapText="1"/>
    </xf>
    <xf numFmtId="0" fontId="7" fillId="3" borderId="2" xfId="0" applyFont="1" applyFill="1" applyBorder="1" applyAlignment="1">
      <alignment vertical="center" wrapText="1"/>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4" fontId="7" fillId="0" borderId="2" xfId="0" applyNumberFormat="1" applyFont="1" applyBorder="1" applyAlignment="1">
      <alignment horizontal="right" vertical="center"/>
    </xf>
    <xf numFmtId="4" fontId="7" fillId="0" borderId="6" xfId="0" applyNumberFormat="1" applyFont="1" applyBorder="1" applyAlignment="1">
      <alignment horizontal="right" vertical="center"/>
    </xf>
    <xf numFmtId="0" fontId="10" fillId="0" borderId="1" xfId="0" applyFont="1" applyBorder="1" applyAlignment="1">
      <alignment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30" fillId="0" borderId="0" xfId="0" applyFont="1" applyAlignment="1">
      <alignment horizontal="justify" vertical="center" wrapText="1"/>
    </xf>
    <xf numFmtId="0" fontId="29" fillId="0" borderId="0" xfId="0" applyFont="1">
      <alignment vertical="center"/>
    </xf>
    <xf numFmtId="0" fontId="29" fillId="0" borderId="0" xfId="0" applyFont="1" applyAlignment="1">
      <alignment vertical="center" wrapText="1"/>
    </xf>
    <xf numFmtId="0" fontId="33" fillId="0" borderId="2" xfId="0" applyFont="1" applyBorder="1" applyAlignment="1">
      <alignment horizontal="left" vertical="center" wrapText="1"/>
    </xf>
    <xf numFmtId="0" fontId="33" fillId="0" borderId="2" xfId="0" applyFont="1" applyBorder="1" applyAlignment="1">
      <alignment horizontal="lef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0" fontId="10" fillId="0" borderId="0" xfId="0" applyFont="1" applyAlignment="1">
      <alignment vertical="center" wrapText="1"/>
    </xf>
    <xf numFmtId="9" fontId="7"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6" fillId="2" borderId="0" xfId="1" applyFill="1" applyAlignment="1">
      <alignment horizontal="center" vertical="center" wrapText="1"/>
    </xf>
    <xf numFmtId="192" fontId="6" fillId="2" borderId="0" xfId="1" applyNumberFormat="1" applyFill="1" applyAlignment="1">
      <alignment horizontal="center" vertical="center"/>
    </xf>
    <xf numFmtId="192" fontId="7" fillId="3" borderId="2" xfId="0" applyNumberFormat="1" applyFont="1" applyFill="1" applyBorder="1" applyAlignment="1">
      <alignment horizontal="center" vertical="center" wrapText="1"/>
    </xf>
    <xf numFmtId="3" fontId="5" fillId="0" borderId="0" xfId="0" applyNumberFormat="1" applyFont="1">
      <alignment vertical="center"/>
    </xf>
    <xf numFmtId="0" fontId="7" fillId="0" borderId="3" xfId="0" applyFont="1" applyBorder="1" applyAlignment="1">
      <alignment vertical="center" wrapText="1"/>
    </xf>
    <xf numFmtId="0" fontId="11" fillId="0" borderId="0" xfId="0" applyFont="1" applyAlignment="1">
      <alignment horizontal="right" vertical="center"/>
    </xf>
    <xf numFmtId="0" fontId="34" fillId="0" borderId="0" xfId="0" applyFont="1">
      <alignment vertical="center"/>
    </xf>
    <xf numFmtId="0" fontId="11" fillId="3" borderId="2" xfId="0" applyFont="1" applyFill="1" applyBorder="1" applyAlignment="1">
      <alignment horizontal="center" vertical="center" wrapText="1"/>
    </xf>
    <xf numFmtId="0" fontId="23" fillId="0" borderId="0" xfId="0" applyFont="1">
      <alignment vertical="center"/>
    </xf>
    <xf numFmtId="0" fontId="11" fillId="0" borderId="3" xfId="0" applyFont="1" applyBorder="1">
      <alignment vertical="center"/>
    </xf>
    <xf numFmtId="38" fontId="7" fillId="0" borderId="0" xfId="5" applyFont="1">
      <alignment vertical="center"/>
    </xf>
    <xf numFmtId="0" fontId="6" fillId="0" borderId="0" xfId="1" applyFill="1" applyAlignment="1">
      <alignment horizontal="center" vertical="center"/>
    </xf>
    <xf numFmtId="0" fontId="6" fillId="0" borderId="0" xfId="1" applyFill="1">
      <alignment vertical="center"/>
    </xf>
    <xf numFmtId="0" fontId="6" fillId="0" borderId="0" xfId="1" applyFill="1" applyAlignment="1">
      <alignment horizontal="right" vertical="center"/>
    </xf>
    <xf numFmtId="187" fontId="7" fillId="0" borderId="2" xfId="0" applyNumberFormat="1" applyFont="1" applyBorder="1" applyAlignment="1">
      <alignment horizontal="right" vertical="center"/>
    </xf>
    <xf numFmtId="0" fontId="10" fillId="0" borderId="0" xfId="2" applyFont="1" applyAlignment="1">
      <alignment vertical="center"/>
    </xf>
    <xf numFmtId="0" fontId="7" fillId="0" borderId="0" xfId="2" applyFont="1" applyAlignment="1">
      <alignment vertical="center"/>
    </xf>
    <xf numFmtId="0" fontId="39" fillId="0" borderId="0" xfId="2" applyFont="1" applyAlignment="1">
      <alignment horizontal="center" vertical="center"/>
    </xf>
    <xf numFmtId="0" fontId="7" fillId="0" borderId="25" xfId="2" applyFont="1" applyBorder="1" applyAlignment="1">
      <alignment vertical="center" wrapText="1"/>
    </xf>
    <xf numFmtId="0" fontId="7" fillId="0" borderId="4" xfId="2" applyFont="1" applyBorder="1" applyAlignment="1">
      <alignment vertical="center" wrapText="1"/>
    </xf>
    <xf numFmtId="0" fontId="11" fillId="0" borderId="2" xfId="0" applyFont="1" applyBorder="1" applyAlignment="1">
      <alignment vertical="top"/>
    </xf>
    <xf numFmtId="0" fontId="11" fillId="0" borderId="2" xfId="0" applyFont="1" applyBorder="1">
      <alignment vertical="center"/>
    </xf>
    <xf numFmtId="0" fontId="11" fillId="0" borderId="2" xfId="0" applyFont="1" applyBorder="1" applyAlignment="1">
      <alignment vertical="center" wrapText="1"/>
    </xf>
    <xf numFmtId="192" fontId="11" fillId="0" borderId="0" xfId="0" applyNumberFormat="1" applyFont="1">
      <alignment vertical="center"/>
    </xf>
    <xf numFmtId="38" fontId="7" fillId="0" borderId="2" xfId="5" applyFont="1" applyBorder="1">
      <alignment vertical="center"/>
    </xf>
    <xf numFmtId="38" fontId="11" fillId="0" borderId="2" xfId="5" applyFont="1" applyFill="1" applyBorder="1">
      <alignment vertical="center"/>
    </xf>
    <xf numFmtId="0" fontId="41" fillId="0" borderId="0" xfId="0" applyFont="1">
      <alignment vertical="center"/>
    </xf>
    <xf numFmtId="38" fontId="7" fillId="0" borderId="2" xfId="5" applyFont="1" applyFill="1" applyBorder="1">
      <alignment vertical="center"/>
    </xf>
    <xf numFmtId="179"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189" fontId="11" fillId="0" borderId="2" xfId="0" applyNumberFormat="1" applyFont="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200" fontId="7" fillId="0" borderId="2" xfId="0" applyNumberFormat="1" applyFont="1" applyBorder="1" applyAlignment="1">
      <alignment horizontal="right" vertical="center" wrapText="1"/>
    </xf>
    <xf numFmtId="0" fontId="14" fillId="0" borderId="2" xfId="0" applyFont="1" applyBorder="1" applyAlignment="1">
      <alignment horizontal="righ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6" fillId="0" borderId="0" xfId="1" applyFill="1" applyAlignment="1">
      <alignment vertical="center" wrapText="1"/>
    </xf>
    <xf numFmtId="0" fontId="7" fillId="0" borderId="4" xfId="0" applyFont="1" applyBorder="1" applyAlignment="1"/>
    <xf numFmtId="0" fontId="7" fillId="0" borderId="2" xfId="0" applyFont="1" applyBorder="1" applyAlignment="1"/>
    <xf numFmtId="0" fontId="7" fillId="0" borderId="5" xfId="0" applyFont="1" applyBorder="1" applyAlignment="1"/>
    <xf numFmtId="0" fontId="7" fillId="0" borderId="6" xfId="0" applyFont="1" applyBorder="1" applyAlignment="1"/>
    <xf numFmtId="0" fontId="7" fillId="0" borderId="34" xfId="2" applyFont="1" applyBorder="1" applyAlignment="1">
      <alignment vertical="center" wrapText="1"/>
    </xf>
    <xf numFmtId="0" fontId="7" fillId="0" borderId="6" xfId="2" applyFont="1" applyBorder="1" applyAlignment="1">
      <alignment vertical="center" wrapText="1"/>
    </xf>
    <xf numFmtId="0" fontId="7" fillId="0" borderId="4" xfId="0" applyFont="1" applyBorder="1">
      <alignment vertical="center"/>
    </xf>
    <xf numFmtId="178" fontId="7" fillId="0" borderId="2" xfId="0" applyNumberFormat="1" applyFont="1" applyBorder="1">
      <alignment vertical="center"/>
    </xf>
    <xf numFmtId="0" fontId="7" fillId="0" borderId="6" xfId="0" applyFont="1" applyBorder="1">
      <alignment vertical="center"/>
    </xf>
    <xf numFmtId="178" fontId="7" fillId="0" borderId="2" xfId="0" applyNumberFormat="1" applyFont="1" applyBorder="1" applyAlignment="1">
      <alignment horizontal="center" vertical="center"/>
    </xf>
    <xf numFmtId="3" fontId="7" fillId="0" borderId="2" xfId="0" applyNumberFormat="1" applyFont="1" applyBorder="1">
      <alignment vertical="center"/>
    </xf>
    <xf numFmtId="0" fontId="7" fillId="3" borderId="2" xfId="2" applyFont="1" applyFill="1" applyBorder="1" applyAlignment="1">
      <alignment vertical="center"/>
    </xf>
    <xf numFmtId="0" fontId="7" fillId="3" borderId="2" xfId="2" applyFont="1" applyFill="1" applyBorder="1" applyAlignment="1">
      <alignment horizontal="center" vertical="center"/>
    </xf>
    <xf numFmtId="0" fontId="39" fillId="3" borderId="6" xfId="2" applyFont="1" applyFill="1" applyBorder="1" applyAlignment="1">
      <alignment horizontal="center" vertical="center" wrapText="1"/>
    </xf>
    <xf numFmtId="0" fontId="39" fillId="3" borderId="41" xfId="2" applyFont="1" applyFill="1" applyBorder="1" applyAlignment="1">
      <alignment horizontal="center" vertical="center" wrapText="1"/>
    </xf>
    <xf numFmtId="0" fontId="39" fillId="3" borderId="43" xfId="2" applyFont="1" applyFill="1" applyBorder="1" applyAlignment="1">
      <alignment horizontal="center" vertical="center"/>
    </xf>
    <xf numFmtId="0" fontId="39" fillId="3" borderId="46" xfId="2" applyFont="1" applyFill="1" applyBorder="1" applyAlignment="1">
      <alignment horizontal="center" vertical="center" wrapText="1"/>
    </xf>
    <xf numFmtId="0" fontId="11" fillId="3" borderId="2" xfId="0" applyFont="1" applyFill="1" applyBorder="1" applyAlignment="1">
      <alignment horizontal="left" vertical="center" wrapText="1"/>
    </xf>
    <xf numFmtId="0" fontId="6" fillId="5" borderId="0" xfId="1" applyFill="1" applyAlignment="1">
      <alignment horizontal="center" vertical="center"/>
    </xf>
    <xf numFmtId="0" fontId="7" fillId="0" borderId="0" xfId="0" applyFont="1" applyAlignment="1">
      <alignment horizontal="left" vertical="center"/>
    </xf>
    <xf numFmtId="0" fontId="6" fillId="0" borderId="0" xfId="1" applyFill="1" applyAlignment="1">
      <alignment horizontal="center" vertical="center" wrapText="1"/>
    </xf>
    <xf numFmtId="0" fontId="43" fillId="0" borderId="0" xfId="0" applyFont="1">
      <alignment vertical="center"/>
    </xf>
    <xf numFmtId="4" fontId="7" fillId="0" borderId="0" xfId="0" applyNumberFormat="1" applyFont="1">
      <alignment vertical="center"/>
    </xf>
    <xf numFmtId="184" fontId="7" fillId="0" borderId="2" xfId="0" applyNumberFormat="1" applyFont="1" applyBorder="1">
      <alignment vertical="center"/>
    </xf>
    <xf numFmtId="0" fontId="46" fillId="0" borderId="0" xfId="0" applyFont="1">
      <alignment vertical="center"/>
    </xf>
    <xf numFmtId="0" fontId="45" fillId="0" borderId="0" xfId="0" applyFont="1">
      <alignment vertical="center"/>
    </xf>
    <xf numFmtId="56" fontId="7" fillId="0" borderId="0" xfId="0" quotePrefix="1" applyNumberFormat="1" applyFont="1">
      <alignment vertical="center"/>
    </xf>
    <xf numFmtId="0" fontId="7" fillId="0" borderId="0" xfId="0" quotePrefix="1" applyFont="1">
      <alignment vertical="center"/>
    </xf>
    <xf numFmtId="202" fontId="7" fillId="0" borderId="2" xfId="0" applyNumberFormat="1" applyFont="1" applyBorder="1" applyAlignment="1">
      <alignment vertical="center" wrapText="1"/>
    </xf>
    <xf numFmtId="202" fontId="11" fillId="0" borderId="2" xfId="0" applyNumberFormat="1" applyFont="1" applyBorder="1" applyAlignment="1">
      <alignment vertical="center" wrapText="1"/>
    </xf>
    <xf numFmtId="202" fontId="7" fillId="0" borderId="2" xfId="0" applyNumberFormat="1" applyFont="1" applyBorder="1" applyAlignment="1">
      <alignment horizontal="right" vertical="center" wrapText="1"/>
    </xf>
    <xf numFmtId="0" fontId="20" fillId="0" borderId="4" xfId="0" applyFont="1" applyBorder="1" applyAlignment="1">
      <alignment horizontal="left" vertical="center" wrapText="1"/>
    </xf>
    <xf numFmtId="0" fontId="20" fillId="0" borderId="2" xfId="0" applyFont="1" applyBorder="1">
      <alignment vertical="center"/>
    </xf>
    <xf numFmtId="0" fontId="39" fillId="0" borderId="0" xfId="0" applyFont="1" applyAlignment="1">
      <alignment horizontal="center" vertical="center" wrapText="1"/>
    </xf>
    <xf numFmtId="0" fontId="11" fillId="0" borderId="4" xfId="0" applyFont="1" applyBorder="1">
      <alignment vertical="center"/>
    </xf>
    <xf numFmtId="196" fontId="11" fillId="0" borderId="0" xfId="0" applyNumberFormat="1" applyFont="1">
      <alignment vertical="center"/>
    </xf>
    <xf numFmtId="38" fontId="11" fillId="0" borderId="0" xfId="5" applyFont="1" applyAlignment="1">
      <alignment horizontal="right" vertical="center"/>
    </xf>
    <xf numFmtId="177" fontId="11" fillId="0" borderId="0" xfId="0" applyNumberFormat="1" applyFont="1" applyAlignment="1">
      <alignment horizontal="right" vertical="center"/>
    </xf>
    <xf numFmtId="38" fontId="0" fillId="0" borderId="0" xfId="0" applyNumberFormat="1">
      <alignment vertical="center"/>
    </xf>
    <xf numFmtId="38" fontId="20" fillId="0" borderId="2" xfId="5" applyFont="1" applyFill="1" applyBorder="1" applyAlignment="1">
      <alignment horizontal="right" vertical="center" wrapText="1"/>
    </xf>
    <xf numFmtId="38" fontId="20" fillId="0" borderId="7" xfId="5" applyFont="1" applyFill="1" applyBorder="1" applyAlignment="1">
      <alignment horizontal="right" vertical="center" wrapText="1"/>
    </xf>
    <xf numFmtId="38" fontId="20" fillId="0" borderId="2" xfId="5" applyFont="1" applyFill="1" applyBorder="1">
      <alignment vertical="center"/>
    </xf>
    <xf numFmtId="38" fontId="26" fillId="0" borderId="2" xfId="5" applyFont="1" applyFill="1" applyBorder="1" applyAlignment="1">
      <alignment horizontal="right" vertical="center" wrapText="1"/>
    </xf>
    <xf numFmtId="3" fontId="26"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3" fontId="20" fillId="0" borderId="2" xfId="0" applyNumberFormat="1" applyFont="1" applyBorder="1" applyAlignment="1">
      <alignment horizontal="right" vertical="center" wrapText="1"/>
    </xf>
    <xf numFmtId="0" fontId="26" fillId="0" borderId="2" xfId="0" applyFont="1" applyBorder="1" applyAlignment="1">
      <alignment horizontal="right" vertical="center" wrapText="1"/>
    </xf>
    <xf numFmtId="3" fontId="11" fillId="0" borderId="0" xfId="0" applyNumberFormat="1" applyFont="1">
      <alignment vertical="center"/>
    </xf>
    <xf numFmtId="3" fontId="11" fillId="0" borderId="2" xfId="0" applyNumberFormat="1" applyFont="1" applyBorder="1">
      <alignment vertical="center"/>
    </xf>
    <xf numFmtId="190" fontId="11" fillId="0" borderId="2" xfId="0" applyNumberFormat="1" applyFont="1" applyBorder="1" applyAlignment="1">
      <alignment horizontal="right" vertical="center"/>
    </xf>
    <xf numFmtId="183" fontId="11" fillId="0" borderId="2" xfId="0" applyNumberFormat="1" applyFont="1" applyBorder="1">
      <alignment vertical="center"/>
    </xf>
    <xf numFmtId="177" fontId="11" fillId="0" borderId="2" xfId="0" applyNumberFormat="1" applyFont="1" applyBorder="1">
      <alignment vertical="center"/>
    </xf>
    <xf numFmtId="186" fontId="11" fillId="0" borderId="2" xfId="0" applyNumberFormat="1" applyFont="1" applyBorder="1" applyAlignment="1">
      <alignment horizontal="right" vertical="center"/>
    </xf>
    <xf numFmtId="190" fontId="11" fillId="0" borderId="2" xfId="0" applyNumberFormat="1" applyFont="1" applyBorder="1">
      <alignment vertical="center"/>
    </xf>
    <xf numFmtId="196" fontId="11" fillId="0" borderId="2" xfId="0" applyNumberFormat="1" applyFont="1" applyBorder="1">
      <alignment vertical="center"/>
    </xf>
    <xf numFmtId="192" fontId="11" fillId="0" borderId="2" xfId="0" applyNumberFormat="1" applyFont="1" applyBorder="1">
      <alignment vertical="center"/>
    </xf>
    <xf numFmtId="196" fontId="11" fillId="0" borderId="2" xfId="0" applyNumberFormat="1" applyFont="1" applyBorder="1" applyAlignment="1">
      <alignment horizontal="right" vertical="center" wrapText="1"/>
    </xf>
    <xf numFmtId="177" fontId="11" fillId="0" borderId="7" xfId="0" applyNumberFormat="1" applyFont="1" applyBorder="1">
      <alignment vertical="center"/>
    </xf>
    <xf numFmtId="196" fontId="11" fillId="0" borderId="2" xfId="0" applyNumberFormat="1" applyFont="1" applyBorder="1" applyAlignment="1">
      <alignment horizontal="right" vertical="center"/>
    </xf>
    <xf numFmtId="192" fontId="11" fillId="0" borderId="2" xfId="0" applyNumberFormat="1" applyFont="1" applyBorder="1" applyAlignment="1">
      <alignment horizontal="right" vertical="center"/>
    </xf>
    <xf numFmtId="187" fontId="11" fillId="0" borderId="2" xfId="0" applyNumberFormat="1" applyFont="1" applyBorder="1" applyAlignment="1">
      <alignment horizontal="right" vertical="center"/>
    </xf>
    <xf numFmtId="176" fontId="7" fillId="0" borderId="0" xfId="0" applyNumberFormat="1" applyFont="1">
      <alignment vertical="center"/>
    </xf>
    <xf numFmtId="181" fontId="11" fillId="0" borderId="2" xfId="5" applyNumberFormat="1" applyFont="1" applyFill="1" applyBorder="1" applyAlignment="1">
      <alignment horizontal="center" vertical="center"/>
    </xf>
    <xf numFmtId="0" fontId="7" fillId="0" borderId="0" xfId="0" applyFont="1" applyAlignment="1">
      <alignment horizontal="center" vertical="center" wrapText="1"/>
    </xf>
    <xf numFmtId="3" fontId="11" fillId="0" borderId="0" xfId="0" applyNumberFormat="1" applyFont="1" applyAlignment="1"/>
    <xf numFmtId="0" fontId="7" fillId="7" borderId="2" xfId="0" applyFont="1" applyFill="1" applyBorder="1" applyAlignment="1">
      <alignment horizontal="left" vertical="center"/>
    </xf>
    <xf numFmtId="0" fontId="7" fillId="7" borderId="2" xfId="0" applyFont="1" applyFill="1" applyBorder="1" applyAlignment="1">
      <alignment horizontal="center" vertical="center" wrapText="1"/>
    </xf>
    <xf numFmtId="202" fontId="7" fillId="0" borderId="2" xfId="0" applyNumberFormat="1" applyFont="1" applyBorder="1">
      <alignment vertical="center"/>
    </xf>
    <xf numFmtId="0" fontId="14" fillId="3" borderId="2" xfId="0" applyFont="1" applyFill="1" applyBorder="1" applyAlignment="1">
      <alignment vertical="center" wrapText="1"/>
    </xf>
    <xf numFmtId="202" fontId="7" fillId="0" borderId="7" xfId="0" applyNumberFormat="1" applyFont="1" applyBorder="1">
      <alignment vertical="center"/>
    </xf>
    <xf numFmtId="0" fontId="14" fillId="3" borderId="7" xfId="0" applyFont="1" applyFill="1" applyBorder="1" applyAlignment="1">
      <alignment vertical="center" wrapText="1"/>
    </xf>
    <xf numFmtId="0" fontId="14" fillId="0" borderId="0" xfId="0" applyFont="1" applyAlignment="1">
      <alignment vertical="center" wrapText="1"/>
    </xf>
    <xf numFmtId="202" fontId="7" fillId="0" borderId="0" xfId="0" applyNumberFormat="1" applyFont="1">
      <alignment vertical="center"/>
    </xf>
    <xf numFmtId="181" fontId="7" fillId="0" borderId="2" xfId="0" applyNumberFormat="1" applyFont="1" applyBorder="1" applyAlignment="1">
      <alignment horizontal="right" vertical="center"/>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0" borderId="3" xfId="0" applyFont="1" applyBorder="1">
      <alignment vertical="center"/>
    </xf>
    <xf numFmtId="4" fontId="14" fillId="0" borderId="0" xfId="0" applyNumberFormat="1" applyFont="1" applyAlignment="1">
      <alignment horizontal="right" vertical="center"/>
    </xf>
    <xf numFmtId="0" fontId="14" fillId="0" borderId="0" xfId="0" applyFont="1" applyAlignment="1">
      <alignment horizontal="right" vertical="center"/>
    </xf>
    <xf numFmtId="178" fontId="11" fillId="0" borderId="2" xfId="0" applyNumberFormat="1" applyFont="1" applyBorder="1">
      <alignment vertical="center"/>
    </xf>
    <xf numFmtId="0" fontId="44" fillId="0" borderId="0" xfId="0" applyFont="1">
      <alignment vertical="center"/>
    </xf>
    <xf numFmtId="180" fontId="11" fillId="0" borderId="2" xfId="0" applyNumberFormat="1" applyFont="1" applyBorder="1" applyAlignment="1">
      <alignment horizontal="right" vertical="center"/>
    </xf>
    <xf numFmtId="0" fontId="11" fillId="0" borderId="2" xfId="0" applyFont="1" applyBorder="1" applyAlignment="1">
      <alignment horizontal="right" vertical="center"/>
    </xf>
    <xf numFmtId="180" fontId="11" fillId="0" borderId="2" xfId="0" quotePrefix="1" applyNumberFormat="1" applyFont="1" applyBorder="1" applyAlignment="1">
      <alignment horizontal="right" vertical="center"/>
    </xf>
    <xf numFmtId="0" fontId="7" fillId="3" borderId="4" xfId="0" applyFont="1" applyFill="1" applyBorder="1" applyAlignment="1">
      <alignment vertical="center" wrapText="1"/>
    </xf>
    <xf numFmtId="0" fontId="7" fillId="0" borderId="4" xfId="2" applyFont="1" applyBorder="1" applyAlignment="1">
      <alignment vertical="center"/>
    </xf>
    <xf numFmtId="201" fontId="7" fillId="0" borderId="4" xfId="2" applyNumberFormat="1" applyFont="1" applyBorder="1" applyAlignment="1">
      <alignment horizontal="right" vertical="center"/>
    </xf>
    <xf numFmtId="184" fontId="7" fillId="0" borderId="4" xfId="2" applyNumberFormat="1" applyFont="1" applyBorder="1" applyAlignment="1">
      <alignment horizontal="right" vertical="center"/>
    </xf>
    <xf numFmtId="0" fontId="7" fillId="0" borderId="33" xfId="2" applyFont="1" applyBorder="1" applyAlignment="1">
      <alignment vertical="center"/>
    </xf>
    <xf numFmtId="201" fontId="7" fillId="0" borderId="33" xfId="2" applyNumberFormat="1" applyFont="1" applyBorder="1" applyAlignment="1">
      <alignment horizontal="right" vertical="center"/>
    </xf>
    <xf numFmtId="184" fontId="7" fillId="0" borderId="33" xfId="2" applyNumberFormat="1" applyFont="1" applyBorder="1" applyAlignment="1">
      <alignment horizontal="right" vertical="center"/>
    </xf>
    <xf numFmtId="0" fontId="7" fillId="0" borderId="34" xfId="2" applyFont="1" applyBorder="1" applyAlignment="1">
      <alignment vertical="center"/>
    </xf>
    <xf numFmtId="195" fontId="11" fillId="0" borderId="34" xfId="2" applyNumberFormat="1" applyFont="1" applyBorder="1" applyAlignment="1">
      <alignment horizontal="right" vertical="center"/>
    </xf>
    <xf numFmtId="201" fontId="7" fillId="0" borderId="34" xfId="2" applyNumberFormat="1" applyFont="1" applyBorder="1" applyAlignment="1">
      <alignment horizontal="right" vertical="center"/>
    </xf>
    <xf numFmtId="184" fontId="7" fillId="0" borderId="34" xfId="2" applyNumberFormat="1" applyFont="1" applyBorder="1" applyAlignment="1">
      <alignment horizontal="right" vertical="center"/>
    </xf>
    <xf numFmtId="0" fontId="7" fillId="0" borderId="31" xfId="2" applyFont="1" applyBorder="1" applyAlignment="1">
      <alignment vertical="center"/>
    </xf>
    <xf numFmtId="195" fontId="11" fillId="0" borderId="31" xfId="2" applyNumberFormat="1" applyFont="1" applyBorder="1" applyAlignment="1">
      <alignment horizontal="right" vertical="center"/>
    </xf>
    <xf numFmtId="184" fontId="7" fillId="0" borderId="31" xfId="2" applyNumberFormat="1" applyFont="1" applyBorder="1" applyAlignment="1">
      <alignment horizontal="right" vertical="center"/>
    </xf>
    <xf numFmtId="0" fontId="7" fillId="0" borderId="36" xfId="2" applyFont="1" applyBorder="1" applyAlignment="1">
      <alignment vertical="center"/>
    </xf>
    <xf numFmtId="201" fontId="7" fillId="0" borderId="36" xfId="2" applyNumberFormat="1" applyFont="1" applyBorder="1" applyAlignment="1">
      <alignment horizontal="right" vertical="center"/>
    </xf>
    <xf numFmtId="184" fontId="7" fillId="0" borderId="36" xfId="2" applyNumberFormat="1" applyFont="1" applyBorder="1" applyAlignment="1">
      <alignment horizontal="right" vertical="center"/>
    </xf>
    <xf numFmtId="0" fontId="7" fillId="0" borderId="6" xfId="2" applyFont="1" applyBorder="1" applyAlignment="1">
      <alignment vertical="center"/>
    </xf>
    <xf numFmtId="201" fontId="7" fillId="0" borderId="6" xfId="2" applyNumberFormat="1" applyFont="1" applyBorder="1" applyAlignment="1">
      <alignment horizontal="right" vertical="center"/>
    </xf>
    <xf numFmtId="184" fontId="7" fillId="0" borderId="6" xfId="2" applyNumberFormat="1" applyFont="1" applyBorder="1" applyAlignment="1">
      <alignment horizontal="right" vertical="center"/>
    </xf>
    <xf numFmtId="201" fontId="11" fillId="0" borderId="31" xfId="2" applyNumberFormat="1" applyFont="1" applyBorder="1" applyAlignment="1">
      <alignment horizontal="right" vertical="center"/>
    </xf>
    <xf numFmtId="195" fontId="7" fillId="0" borderId="6" xfId="2" applyNumberFormat="1" applyFont="1" applyBorder="1" applyAlignment="1">
      <alignment horizontal="right" vertical="center"/>
    </xf>
    <xf numFmtId="0" fontId="7" fillId="0" borderId="25" xfId="2" applyFont="1" applyBorder="1" applyAlignment="1">
      <alignment vertical="center"/>
    </xf>
    <xf numFmtId="195" fontId="7" fillId="0" borderId="25" xfId="2" applyNumberFormat="1" applyFont="1" applyBorder="1" applyAlignment="1">
      <alignment horizontal="right" vertical="center"/>
    </xf>
    <xf numFmtId="184" fontId="7" fillId="0" borderId="25" xfId="2" applyNumberFormat="1" applyFont="1" applyBorder="1" applyAlignment="1">
      <alignment horizontal="right" vertical="center"/>
    </xf>
    <xf numFmtId="195" fontId="11" fillId="0" borderId="33" xfId="2" applyNumberFormat="1" applyFont="1" applyBorder="1" applyAlignment="1">
      <alignment horizontal="right" vertical="center"/>
    </xf>
    <xf numFmtId="195" fontId="7" fillId="0" borderId="33" xfId="2" applyNumberFormat="1" applyFont="1" applyBorder="1" applyAlignment="1">
      <alignment horizontal="right" vertical="center"/>
    </xf>
    <xf numFmtId="195" fontId="7" fillId="0" borderId="34" xfId="2" applyNumberFormat="1" applyFont="1" applyBorder="1" applyAlignment="1">
      <alignment horizontal="right" vertical="center"/>
    </xf>
    <xf numFmtId="195" fontId="7" fillId="0" borderId="36" xfId="2" applyNumberFormat="1" applyFont="1" applyBorder="1" applyAlignment="1">
      <alignment horizontal="right" vertical="center"/>
    </xf>
    <xf numFmtId="195" fontId="7" fillId="0" borderId="31" xfId="2" applyNumberFormat="1" applyFont="1" applyBorder="1" applyAlignment="1">
      <alignment horizontal="right" vertical="center"/>
    </xf>
    <xf numFmtId="38" fontId="11" fillId="0" borderId="22" xfId="5" applyFont="1" applyFill="1" applyBorder="1" applyAlignment="1">
      <alignment horizontal="right" vertical="center"/>
    </xf>
    <xf numFmtId="38" fontId="11" fillId="0" borderId="45" xfId="5" applyFont="1" applyFill="1" applyBorder="1" applyAlignment="1">
      <alignment horizontal="right" vertical="center"/>
    </xf>
    <xf numFmtId="38" fontId="11" fillId="0" borderId="26" xfId="5" applyFont="1" applyFill="1" applyBorder="1" applyAlignment="1">
      <alignment horizontal="right" vertical="center"/>
    </xf>
    <xf numFmtId="38" fontId="11" fillId="0" borderId="43" xfId="5" applyFont="1" applyFill="1" applyBorder="1" applyAlignment="1">
      <alignment horizontal="right" vertical="center"/>
    </xf>
    <xf numFmtId="38" fontId="11" fillId="0" borderId="27" xfId="5" applyFont="1" applyFill="1" applyBorder="1" applyAlignment="1">
      <alignment horizontal="right" vertical="center"/>
    </xf>
    <xf numFmtId="38" fontId="11" fillId="0" borderId="23" xfId="5" applyFont="1" applyFill="1" applyBorder="1" applyAlignment="1">
      <alignment horizontal="right" vertical="center"/>
    </xf>
    <xf numFmtId="38" fontId="11" fillId="0" borderId="4" xfId="5" applyFont="1" applyFill="1" applyBorder="1" applyAlignment="1">
      <alignment horizontal="right" vertical="center"/>
    </xf>
    <xf numFmtId="38" fontId="11" fillId="0" borderId="16" xfId="5" applyFont="1" applyFill="1" applyBorder="1" applyAlignment="1">
      <alignment horizontal="right" vertical="center"/>
    </xf>
    <xf numFmtId="38" fontId="11" fillId="0" borderId="34" xfId="5" applyFont="1" applyFill="1" applyBorder="1" applyAlignment="1">
      <alignment horizontal="right" vertical="center"/>
    </xf>
    <xf numFmtId="38" fontId="11" fillId="0" borderId="44" xfId="5" applyFont="1" applyFill="1" applyBorder="1" applyAlignment="1">
      <alignment horizontal="right" vertical="center"/>
    </xf>
    <xf numFmtId="38" fontId="11" fillId="0" borderId="25" xfId="5" applyFont="1" applyFill="1" applyBorder="1" applyAlignment="1">
      <alignment horizontal="right" vertical="center"/>
    </xf>
    <xf numFmtId="38" fontId="11" fillId="0" borderId="18" xfId="5" applyFont="1" applyFill="1" applyBorder="1" applyAlignment="1">
      <alignment horizontal="right" vertical="center"/>
    </xf>
    <xf numFmtId="38" fontId="11" fillId="0" borderId="6" xfId="5" applyFont="1" applyFill="1" applyBorder="1" applyAlignment="1">
      <alignment horizontal="right" vertical="center"/>
    </xf>
    <xf numFmtId="38" fontId="11" fillId="0" borderId="41" xfId="5" applyFont="1" applyFill="1" applyBorder="1" applyAlignment="1">
      <alignment horizontal="right" vertical="center"/>
    </xf>
    <xf numFmtId="38" fontId="11" fillId="0" borderId="20" xfId="5" applyFont="1" applyFill="1" applyBorder="1" applyAlignment="1">
      <alignment horizontal="right" vertical="center"/>
    </xf>
    <xf numFmtId="38" fontId="11" fillId="0" borderId="21" xfId="5" applyFont="1" applyFill="1" applyBorder="1" applyAlignment="1">
      <alignment horizontal="right" vertical="center"/>
    </xf>
    <xf numFmtId="38" fontId="7" fillId="0" borderId="4" xfId="5" applyFont="1" applyFill="1" applyBorder="1" applyAlignment="1">
      <alignment horizontal="right" vertical="center"/>
    </xf>
    <xf numFmtId="38" fontId="7" fillId="0" borderId="22" xfId="5" applyFont="1" applyFill="1" applyBorder="1" applyAlignment="1">
      <alignment horizontal="right" vertical="center"/>
    </xf>
    <xf numFmtId="38" fontId="7" fillId="0" borderId="34" xfId="5" applyFont="1" applyFill="1" applyBorder="1" applyAlignment="1">
      <alignment horizontal="right" vertical="center"/>
    </xf>
    <xf numFmtId="38" fontId="7" fillId="0" borderId="45" xfId="5" applyFont="1" applyFill="1" applyBorder="1" applyAlignment="1">
      <alignment horizontal="right" vertical="center"/>
    </xf>
    <xf numFmtId="38" fontId="7" fillId="0" borderId="25" xfId="5" applyFont="1" applyFill="1" applyBorder="1" applyAlignment="1">
      <alignment horizontal="right" vertical="center"/>
    </xf>
    <xf numFmtId="38" fontId="7" fillId="0" borderId="26" xfId="5" applyFont="1" applyFill="1" applyBorder="1" applyAlignment="1">
      <alignment horizontal="right" vertical="center"/>
    </xf>
    <xf numFmtId="38" fontId="7" fillId="0" borderId="22" xfId="2" applyNumberFormat="1" applyFont="1" applyBorder="1" applyAlignment="1">
      <alignment horizontal="right" vertical="center"/>
    </xf>
    <xf numFmtId="38" fontId="7" fillId="0" borderId="44" xfId="5" applyFont="1" applyFill="1" applyBorder="1" applyAlignment="1">
      <alignment horizontal="right" vertical="center"/>
    </xf>
    <xf numFmtId="38" fontId="7" fillId="0" borderId="45" xfId="2" applyNumberFormat="1" applyFont="1" applyBorder="1" applyAlignment="1">
      <alignment horizontal="right" vertical="center"/>
    </xf>
    <xf numFmtId="38" fontId="7" fillId="0" borderId="5" xfId="5" applyFont="1" applyFill="1" applyBorder="1" applyAlignment="1">
      <alignment horizontal="right" vertical="center"/>
    </xf>
    <xf numFmtId="38" fontId="7" fillId="0" borderId="15" xfId="5" applyFont="1" applyFill="1" applyBorder="1" applyAlignment="1">
      <alignment horizontal="right" vertical="center"/>
    </xf>
    <xf numFmtId="38" fontId="7" fillId="0" borderId="27" xfId="2" applyNumberFormat="1" applyFont="1" applyBorder="1" applyAlignment="1">
      <alignment horizontal="right" vertical="center"/>
    </xf>
    <xf numFmtId="38" fontId="11" fillId="0" borderId="24" xfId="5" applyFont="1" applyFill="1" applyBorder="1" applyAlignment="1">
      <alignment horizontal="right" vertical="center"/>
    </xf>
    <xf numFmtId="38" fontId="7" fillId="0" borderId="23" xfId="2" applyNumberFormat="1" applyFont="1" applyBorder="1" applyAlignment="1">
      <alignment horizontal="right" vertical="center"/>
    </xf>
    <xf numFmtId="3" fontId="11"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78" fontId="20" fillId="0" borderId="2" xfId="0" applyNumberFormat="1" applyFont="1" applyBorder="1" applyAlignment="1">
      <alignment horizontal="right" vertical="center"/>
    </xf>
    <xf numFmtId="0" fontId="20" fillId="0" borderId="2" xfId="0" applyFont="1" applyBorder="1" applyAlignment="1">
      <alignment horizontal="right" vertical="center"/>
    </xf>
    <xf numFmtId="176" fontId="11" fillId="0" borderId="2" xfId="0" applyNumberFormat="1" applyFont="1" applyBorder="1" applyAlignment="1">
      <alignment horizontal="center" vertical="center" wrapText="1"/>
    </xf>
    <xf numFmtId="182" fontId="11"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wrapText="1"/>
    </xf>
    <xf numFmtId="0" fontId="7" fillId="0" borderId="1" xfId="0" applyFont="1" applyBorder="1">
      <alignment vertical="center"/>
    </xf>
    <xf numFmtId="184" fontId="11" fillId="0" borderId="2" xfId="6" applyNumberFormat="1" applyFont="1" applyFill="1" applyBorder="1" applyAlignment="1">
      <alignment horizontal="right" vertical="center"/>
    </xf>
    <xf numFmtId="192"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wrapText="1"/>
    </xf>
    <xf numFmtId="4" fontId="14" fillId="0" borderId="2" xfId="0" applyNumberFormat="1" applyFont="1" applyBorder="1" applyAlignment="1">
      <alignment horizontal="right" vertical="center"/>
    </xf>
    <xf numFmtId="180" fontId="14" fillId="0" borderId="2" xfId="0" applyNumberFormat="1" applyFont="1" applyBorder="1" applyAlignment="1">
      <alignment horizontal="right" vertical="center"/>
    </xf>
    <xf numFmtId="3" fontId="11" fillId="0" borderId="2" xfId="0" applyNumberFormat="1" applyFont="1" applyBorder="1" applyAlignment="1">
      <alignment horizontal="center" vertical="center"/>
    </xf>
    <xf numFmtId="1"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98" fontId="11" fillId="0" borderId="2" xfId="5" applyNumberFormat="1" applyFont="1" applyFill="1" applyBorder="1" applyAlignment="1">
      <alignment horizontal="center" vertical="center"/>
    </xf>
    <xf numFmtId="199"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203" fontId="26" fillId="0" borderId="2" xfId="5" applyNumberFormat="1" applyFont="1" applyFill="1" applyBorder="1" applyAlignment="1">
      <alignment horizontal="right" vertical="center" wrapText="1"/>
    </xf>
    <xf numFmtId="177" fontId="7" fillId="0" borderId="2" xfId="0" applyNumberFormat="1" applyFont="1" applyBorder="1">
      <alignment vertical="center"/>
    </xf>
    <xf numFmtId="189" fontId="0" fillId="0" borderId="0" xfId="0" applyNumberFormat="1" applyAlignment="1"/>
    <xf numFmtId="189" fontId="7" fillId="0" borderId="0" xfId="0" applyNumberFormat="1" applyFont="1">
      <alignment vertical="center"/>
    </xf>
    <xf numFmtId="9" fontId="7" fillId="0" borderId="0" xfId="6" applyFont="1" applyAlignment="1">
      <alignment horizontal="left" vertical="center" indent="1"/>
    </xf>
    <xf numFmtId="0" fontId="20" fillId="0" borderId="2" xfId="0" applyFont="1" applyBorder="1" applyAlignment="1">
      <alignment horizontal="left" vertical="center"/>
    </xf>
    <xf numFmtId="0" fontId="16" fillId="0" borderId="0" xfId="0" applyFont="1" applyAlignment="1">
      <alignment horizontal="left" vertical="center"/>
    </xf>
    <xf numFmtId="3" fontId="11" fillId="2" borderId="2" xfId="0" applyNumberFormat="1" applyFont="1" applyFill="1" applyBorder="1" applyAlignment="1">
      <alignment horizontal="right" vertical="center"/>
    </xf>
    <xf numFmtId="38" fontId="7" fillId="2" borderId="2" xfId="5" applyFont="1" applyFill="1" applyBorder="1" applyAlignment="1">
      <alignment horizontal="right" vertical="center"/>
    </xf>
    <xf numFmtId="204" fontId="7" fillId="0" borderId="2" xfId="0" applyNumberFormat="1"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right" vertical="center"/>
    </xf>
    <xf numFmtId="180" fontId="11" fillId="0" borderId="2" xfId="0" applyNumberFormat="1" applyFont="1" applyBorder="1" applyAlignment="1">
      <alignment horizontal="right" vertical="center" wrapText="1"/>
    </xf>
    <xf numFmtId="184" fontId="7" fillId="0" borderId="0" xfId="0" applyNumberFormat="1" applyFont="1">
      <alignmen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left" vertical="center" wrapTex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6" fillId="0" borderId="0" xfId="0" applyFont="1" applyAlignment="1">
      <alignment horizontal="left" vertical="top" wrapText="1"/>
    </xf>
    <xf numFmtId="0" fontId="7" fillId="3" borderId="2" xfId="0" applyFont="1" applyFill="1" applyBorder="1" applyAlignment="1">
      <alignment horizontal="center" vertical="center" wrapText="1"/>
    </xf>
    <xf numFmtId="0" fontId="16" fillId="0" borderId="1" xfId="0" applyFont="1" applyBorder="1" applyAlignment="1">
      <alignment horizontal="left" vertical="center" wrapText="1"/>
    </xf>
    <xf numFmtId="0" fontId="7" fillId="0" borderId="7" xfId="0" applyFont="1" applyBorder="1" applyAlignment="1">
      <alignment horizontal="center"/>
    </xf>
    <xf numFmtId="0" fontId="7" fillId="0" borderId="8" xfId="0" applyFont="1" applyBorder="1" applyAlignment="1">
      <alignment horizontal="center"/>
    </xf>
    <xf numFmtId="0" fontId="10" fillId="0" borderId="1" xfId="0" applyFont="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vertical="center" wrapText="1"/>
    </xf>
    <xf numFmtId="0" fontId="23"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2" xfId="0" applyFont="1" applyBorder="1" applyAlignment="1">
      <alignment horizontal="center"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0" borderId="0" xfId="0" applyFont="1" applyAlignment="1">
      <alignment horizontal="left" vertical="center" wrapText="1"/>
    </xf>
    <xf numFmtId="0" fontId="7" fillId="6" borderId="2" xfId="0" applyFont="1" applyFill="1" applyBorder="1" applyAlignment="1">
      <alignment horizontal="center" vertical="center"/>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7" fillId="0" borderId="6" xfId="2" applyFont="1" applyBorder="1" applyAlignment="1">
      <alignment horizontal="center" vertical="center"/>
    </xf>
    <xf numFmtId="0" fontId="7" fillId="0" borderId="28" xfId="2" applyFont="1" applyBorder="1" applyAlignment="1">
      <alignment horizontal="center" vertical="center" wrapText="1"/>
    </xf>
    <xf numFmtId="0" fontId="7" fillId="0" borderId="8" xfId="2" applyFont="1" applyBorder="1" applyAlignment="1">
      <alignment horizontal="center" vertical="center" wrapTex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0" borderId="17"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3" borderId="32"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11" fillId="3" borderId="13"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10"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3" fillId="0" borderId="0" xfId="0" applyFont="1" applyAlignment="1">
      <alignment horizontal="left" vertical="center" wrapText="1"/>
    </xf>
    <xf numFmtId="0" fontId="20" fillId="0" borderId="4" xfId="0" applyFont="1" applyBorder="1" applyAlignment="1">
      <alignment horizontal="justify" vertical="center" wrapText="1"/>
    </xf>
    <xf numFmtId="0" fontId="20" fillId="0" borderId="6" xfId="0" applyFont="1" applyBorder="1" applyAlignment="1">
      <alignment horizontal="justify" vertical="center" wrapText="1"/>
    </xf>
    <xf numFmtId="0" fontId="20" fillId="3" borderId="2"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10" fillId="0" borderId="1" xfId="0" applyFont="1" applyBorder="1" applyAlignment="1">
      <alignment horizontal="left" vertical="center"/>
    </xf>
    <xf numFmtId="0" fontId="33" fillId="3"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20" fillId="3" borderId="2" xfId="0" applyFont="1" applyFill="1" applyBorder="1" applyAlignment="1">
      <alignment horizontal="center" vertical="center"/>
    </xf>
    <xf numFmtId="0" fontId="7" fillId="0" borderId="3" xfId="0" applyFont="1" applyBorder="1">
      <alignment vertical="center"/>
    </xf>
    <xf numFmtId="0" fontId="10" fillId="0" borderId="1" xfId="0" applyFont="1" applyBorder="1" applyAlignment="1">
      <alignment vertical="center" wrapText="1"/>
    </xf>
    <xf numFmtId="0" fontId="0" fillId="0" borderId="1" xfId="0" applyBorder="1" applyAlignment="1">
      <alignment vertical="center" wrapText="1"/>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48" xfId="0" applyNumberFormat="1" applyFont="1" applyBorder="1" applyAlignment="1">
      <alignment horizontal="center" vertical="center"/>
    </xf>
    <xf numFmtId="0" fontId="11" fillId="0" borderId="3" xfId="0" applyFont="1" applyBorder="1" applyAlignment="1">
      <alignment horizontal="left" vertical="center" wrapText="1"/>
    </xf>
    <xf numFmtId="181" fontId="11" fillId="0" borderId="2" xfId="0" applyNumberFormat="1" applyFont="1" applyFill="1" applyBorder="1" applyAlignment="1">
      <alignment horizontal="right" vertical="center"/>
    </xf>
    <xf numFmtId="177" fontId="11" fillId="0" borderId="2" xfId="0" applyNumberFormat="1" applyFont="1" applyFill="1" applyBorder="1" applyAlignment="1">
      <alignment horizontal="right" vertical="center"/>
    </xf>
    <xf numFmtId="3" fontId="11" fillId="0" borderId="2" xfId="0" applyNumberFormat="1" applyFont="1" applyFill="1" applyBorder="1" applyAlignment="1"/>
    <xf numFmtId="3" fontId="11" fillId="0" borderId="2" xfId="0" applyNumberFormat="1" applyFont="1" applyFill="1" applyBorder="1" applyAlignment="1">
      <alignment horizontal="right"/>
    </xf>
    <xf numFmtId="3" fontId="11" fillId="0" borderId="7" xfId="0" applyNumberFormat="1" applyFont="1" applyFill="1" applyBorder="1" applyAlignment="1">
      <alignment horizontal="right"/>
    </xf>
    <xf numFmtId="3" fontId="11" fillId="0" borderId="9" xfId="0" applyNumberFormat="1" applyFont="1" applyFill="1" applyBorder="1" applyAlignment="1">
      <alignment horizontal="right"/>
    </xf>
    <xf numFmtId="3" fontId="11" fillId="0" borderId="8" xfId="0" applyNumberFormat="1" applyFont="1" applyFill="1" applyBorder="1" applyAlignment="1">
      <alignment horizontal="right"/>
    </xf>
    <xf numFmtId="3" fontId="11" fillId="0" borderId="4"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6" xfId="0" applyNumberFormat="1" applyFont="1" applyFill="1" applyBorder="1" applyAlignment="1">
      <alignment horizontal="right" vertical="center"/>
    </xf>
    <xf numFmtId="0" fontId="11" fillId="0" borderId="3" xfId="0" applyFont="1" applyFill="1" applyBorder="1" applyAlignment="1">
      <alignment horizontal="left" vertical="center" wrapText="1"/>
    </xf>
    <xf numFmtId="3" fontId="11" fillId="0" borderId="2" xfId="0" applyNumberFormat="1" applyFont="1" applyFill="1" applyBorder="1" applyAlignment="1">
      <alignment horizontal="right" vertical="center"/>
    </xf>
    <xf numFmtId="185" fontId="11" fillId="0" borderId="2"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87" fontId="11" fillId="0" borderId="2" xfId="0" applyNumberFormat="1" applyFont="1" applyFill="1" applyBorder="1" applyAlignment="1">
      <alignment horizontal="right" vertical="center"/>
    </xf>
    <xf numFmtId="2" fontId="11" fillId="0" borderId="2" xfId="0" applyNumberFormat="1" applyFont="1" applyFill="1" applyBorder="1" applyAlignment="1">
      <alignment horizontal="right" vertical="center"/>
    </xf>
    <xf numFmtId="0" fontId="7" fillId="0" borderId="2" xfId="0" applyFont="1" applyFill="1" applyBorder="1">
      <alignment vertical="center"/>
    </xf>
    <xf numFmtId="184" fontId="7" fillId="0" borderId="2" xfId="0" applyNumberFormat="1" applyFont="1" applyFill="1" applyBorder="1">
      <alignment vertical="center"/>
    </xf>
    <xf numFmtId="191" fontId="11" fillId="0" borderId="33" xfId="2" applyNumberFormat="1" applyFont="1" applyFill="1" applyBorder="1" applyAlignment="1">
      <alignment horizontal="right" vertical="center"/>
    </xf>
    <xf numFmtId="195" fontId="11" fillId="0" borderId="34" xfId="2" applyNumberFormat="1" applyFont="1" applyFill="1" applyBorder="1" applyAlignment="1">
      <alignment horizontal="right" vertical="center"/>
    </xf>
    <xf numFmtId="191" fontId="11" fillId="0" borderId="4" xfId="2" applyNumberFormat="1" applyFont="1" applyFill="1" applyBorder="1" applyAlignment="1">
      <alignment horizontal="right" vertical="center"/>
    </xf>
    <xf numFmtId="195" fontId="11" fillId="0" borderId="31" xfId="2" applyNumberFormat="1" applyFont="1" applyFill="1" applyBorder="1" applyAlignment="1">
      <alignment horizontal="right" vertical="center"/>
    </xf>
    <xf numFmtId="190" fontId="11" fillId="0" borderId="36" xfId="2" applyNumberFormat="1" applyFont="1" applyFill="1" applyBorder="1" applyAlignment="1">
      <alignment horizontal="right" vertical="center"/>
    </xf>
    <xf numFmtId="190" fontId="11" fillId="0" borderId="6" xfId="2" applyNumberFormat="1" applyFont="1" applyFill="1" applyBorder="1" applyAlignment="1">
      <alignment horizontal="right" vertical="center"/>
    </xf>
    <xf numFmtId="190" fontId="11" fillId="0" borderId="31" xfId="2" applyNumberFormat="1" applyFont="1" applyFill="1" applyBorder="1" applyAlignment="1">
      <alignment horizontal="right" vertical="center"/>
    </xf>
    <xf numFmtId="195" fontId="11" fillId="0" borderId="6" xfId="2" applyNumberFormat="1" applyFont="1" applyFill="1" applyBorder="1" applyAlignment="1">
      <alignment horizontal="right" vertical="center"/>
    </xf>
    <xf numFmtId="3" fontId="11" fillId="0" borderId="2" xfId="0" applyNumberFormat="1" applyFont="1" applyFill="1" applyBorder="1" applyAlignment="1">
      <alignment horizontal="center" vertical="center" wrapText="1"/>
    </xf>
    <xf numFmtId="190" fontId="11" fillId="0" borderId="2" xfId="0" applyNumberFormat="1" applyFont="1" applyFill="1" applyBorder="1" applyAlignment="1">
      <alignment horizontal="right" vertical="center"/>
    </xf>
    <xf numFmtId="183" fontId="11" fillId="0" borderId="2" xfId="0" applyNumberFormat="1" applyFont="1" applyFill="1" applyBorder="1">
      <alignment vertical="center"/>
    </xf>
    <xf numFmtId="3" fontId="11" fillId="0" borderId="2" xfId="0" applyNumberFormat="1" applyFont="1" applyFill="1" applyBorder="1">
      <alignment vertical="center"/>
    </xf>
    <xf numFmtId="177" fontId="11" fillId="0" borderId="2" xfId="0" applyNumberFormat="1" applyFont="1" applyFill="1" applyBorder="1">
      <alignment vertical="center"/>
    </xf>
    <xf numFmtId="196" fontId="11" fillId="0" borderId="2" xfId="0" applyNumberFormat="1" applyFont="1" applyFill="1" applyBorder="1" applyAlignment="1">
      <alignment horizontal="right" vertical="center"/>
    </xf>
    <xf numFmtId="183" fontId="11" fillId="0" borderId="2" xfId="5" applyNumberFormat="1" applyFont="1" applyFill="1" applyBorder="1" applyAlignment="1">
      <alignment vertical="center"/>
    </xf>
    <xf numFmtId="188" fontId="11" fillId="0" borderId="2" xfId="0" applyNumberFormat="1" applyFont="1" applyFill="1" applyBorder="1">
      <alignment vertical="center"/>
    </xf>
    <xf numFmtId="3" fontId="11" fillId="0" borderId="2" xfId="0" applyNumberFormat="1" applyFont="1" applyFill="1" applyBorder="1" applyAlignment="1">
      <alignment horizontal="center" vertical="center"/>
    </xf>
    <xf numFmtId="3" fontId="11" fillId="0" borderId="2" xfId="5" applyNumberFormat="1" applyFont="1" applyFill="1" applyBorder="1" applyAlignment="1">
      <alignment horizontal="center" vertical="center"/>
    </xf>
    <xf numFmtId="1" fontId="11" fillId="0" borderId="2" xfId="0" applyNumberFormat="1" applyFont="1" applyFill="1" applyBorder="1" applyAlignment="1">
      <alignment horizontal="center" vertical="center"/>
    </xf>
  </cellXfs>
  <cellStyles count="11">
    <cellStyle name="パーセント" xfId="6" builtinId="5"/>
    <cellStyle name="パーセント 2" xfId="8" xr:uid="{82EC596F-BAC6-4D61-890E-39B450662374}"/>
    <cellStyle name="ハイパーリンク" xfId="1" builtinId="8"/>
    <cellStyle name="桁区切り" xfId="5" builtinId="6"/>
    <cellStyle name="桁区切り 2" xfId="3" xr:uid="{00000000-0005-0000-0000-000003000000}"/>
    <cellStyle name="桁区切り 3" xfId="9" xr:uid="{CB610663-EAE9-4D00-81D3-1608153FB4D7}"/>
    <cellStyle name="標準" xfId="0" builtinId="0"/>
    <cellStyle name="標準 2" xfId="2" xr:uid="{00000000-0005-0000-0000-000005000000}"/>
    <cellStyle name="標準 3" xfId="4" xr:uid="{00000000-0005-0000-0000-000006000000}"/>
    <cellStyle name="標準 3 2" xfId="7" xr:uid="{8BC3B5C4-E314-4D49-B433-3E8436C6C502}"/>
    <cellStyle name="標準 4" xfId="10" xr:uid="{82654DDE-49A8-44F8-BE58-C8D8C73B9352}"/>
  </cellStyles>
  <dxfs count="0"/>
  <tableStyles count="0" defaultTableStyle="TableStyleMedium2" defaultPivotStyle="PivotStyleLight16"/>
  <colors>
    <mruColors>
      <color rgb="FFF8EBCD"/>
      <color rgb="FF4472C4"/>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zoomScale="120" zoomScaleNormal="120" workbookViewId="0"/>
  </sheetViews>
  <sheetFormatPr defaultColWidth="9" defaultRowHeight="13.5"/>
  <cols>
    <col min="1" max="1" width="3.58203125" style="2" customWidth="1"/>
    <col min="2" max="2" width="13.6640625" style="320" customWidth="1"/>
    <col min="3" max="3" width="75.08203125" style="2" bestFit="1" customWidth="1"/>
    <col min="4" max="5" width="9.58203125" style="2" customWidth="1"/>
    <col min="6" max="8" width="14" style="2" customWidth="1"/>
    <col min="9" max="16384" width="9" style="2"/>
  </cols>
  <sheetData>
    <row r="1" spans="1:12" ht="24.5">
      <c r="A1" s="1"/>
      <c r="D1" s="56"/>
      <c r="E1" s="56"/>
      <c r="F1" s="56"/>
      <c r="G1" s="56"/>
      <c r="H1" s="56"/>
    </row>
    <row r="2" spans="1:12" ht="19.5" customHeight="1"/>
    <row r="3" spans="1:12" ht="19.5">
      <c r="A3" s="7" t="s">
        <v>0</v>
      </c>
      <c r="C3" s="167"/>
      <c r="E3"/>
      <c r="F3"/>
      <c r="G3"/>
      <c r="H3"/>
      <c r="I3"/>
      <c r="J3"/>
      <c r="K3"/>
      <c r="L3"/>
    </row>
    <row r="4" spans="1:12" ht="15" customHeight="1">
      <c r="B4" s="121" t="s">
        <v>459</v>
      </c>
      <c r="C4" s="120" t="s">
        <v>1</v>
      </c>
      <c r="E4"/>
      <c r="F4"/>
      <c r="G4"/>
      <c r="H4"/>
      <c r="I4"/>
      <c r="J4"/>
      <c r="K4"/>
      <c r="L4"/>
    </row>
    <row r="5" spans="1:12" ht="15" customHeight="1">
      <c r="B5" s="121" t="s">
        <v>460</v>
      </c>
      <c r="C5" s="120" t="s">
        <v>90</v>
      </c>
      <c r="E5"/>
      <c r="F5"/>
      <c r="G5"/>
      <c r="H5"/>
      <c r="I5"/>
      <c r="J5"/>
      <c r="K5"/>
      <c r="L5"/>
    </row>
    <row r="6" spans="1:12" ht="15" customHeight="1">
      <c r="B6" s="121" t="s">
        <v>461</v>
      </c>
      <c r="C6" s="120" t="s">
        <v>482</v>
      </c>
      <c r="D6" s="4"/>
      <c r="E6"/>
      <c r="F6"/>
      <c r="G6"/>
      <c r="H6"/>
      <c r="I6"/>
      <c r="J6"/>
      <c r="K6"/>
      <c r="L6"/>
    </row>
    <row r="7" spans="1:12" ht="15" customHeight="1">
      <c r="B7" s="121" t="s">
        <v>462</v>
      </c>
      <c r="C7" s="120" t="s">
        <v>483</v>
      </c>
      <c r="D7" s="4"/>
      <c r="E7"/>
      <c r="F7"/>
      <c r="G7"/>
      <c r="H7"/>
      <c r="I7"/>
      <c r="J7"/>
      <c r="K7"/>
      <c r="L7"/>
    </row>
    <row r="8" spans="1:12" ht="15" customHeight="1">
      <c r="B8" s="121" t="s">
        <v>463</v>
      </c>
      <c r="C8" s="120" t="s">
        <v>790</v>
      </c>
      <c r="D8" s="4"/>
      <c r="E8"/>
      <c r="F8"/>
      <c r="G8"/>
      <c r="H8"/>
      <c r="I8"/>
      <c r="J8"/>
      <c r="K8"/>
      <c r="L8"/>
    </row>
    <row r="9" spans="1:12" ht="15" customHeight="1">
      <c r="B9" s="121" t="s">
        <v>464</v>
      </c>
      <c r="C9" s="120" t="s">
        <v>789</v>
      </c>
      <c r="D9" s="4"/>
      <c r="E9"/>
      <c r="F9"/>
      <c r="G9"/>
      <c r="H9"/>
      <c r="I9"/>
      <c r="J9"/>
      <c r="K9"/>
      <c r="L9"/>
    </row>
    <row r="10" spans="1:12" ht="15" customHeight="1">
      <c r="B10" s="121" t="s">
        <v>465</v>
      </c>
      <c r="C10" s="120" t="s">
        <v>968</v>
      </c>
      <c r="D10" s="4"/>
      <c r="E10"/>
      <c r="F10"/>
      <c r="G10"/>
      <c r="H10"/>
      <c r="I10"/>
      <c r="J10"/>
      <c r="K10"/>
      <c r="L10"/>
    </row>
    <row r="11" spans="1:12" ht="15" customHeight="1">
      <c r="B11" s="121" t="s">
        <v>466</v>
      </c>
      <c r="C11" s="120" t="s">
        <v>976</v>
      </c>
      <c r="D11" s="4"/>
      <c r="E11"/>
      <c r="F11"/>
      <c r="G11"/>
      <c r="H11"/>
      <c r="I11"/>
      <c r="J11"/>
      <c r="K11"/>
      <c r="L11"/>
    </row>
    <row r="12" spans="1:12" ht="15" customHeight="1">
      <c r="B12" s="121" t="s">
        <v>467</v>
      </c>
      <c r="C12" s="120" t="s">
        <v>666</v>
      </c>
      <c r="D12" s="4"/>
      <c r="E12"/>
      <c r="F12"/>
      <c r="G12"/>
      <c r="H12"/>
      <c r="I12"/>
      <c r="J12"/>
      <c r="K12"/>
      <c r="L12"/>
    </row>
    <row r="13" spans="1:12" ht="15" customHeight="1">
      <c r="B13" s="121" t="s">
        <v>468</v>
      </c>
      <c r="C13" s="120" t="s">
        <v>484</v>
      </c>
      <c r="D13" s="4"/>
      <c r="E13"/>
      <c r="F13"/>
      <c r="G13"/>
      <c r="H13"/>
      <c r="I13"/>
      <c r="J13"/>
      <c r="K13"/>
      <c r="L13"/>
    </row>
    <row r="14" spans="1:12" ht="15" customHeight="1">
      <c r="B14" s="121" t="s">
        <v>469</v>
      </c>
      <c r="C14" s="120" t="s">
        <v>830</v>
      </c>
      <c r="D14" s="4"/>
      <c r="E14"/>
      <c r="F14"/>
      <c r="G14"/>
      <c r="H14"/>
      <c r="I14"/>
      <c r="J14"/>
      <c r="K14"/>
      <c r="L14"/>
    </row>
    <row r="15" spans="1:12" ht="15" customHeight="1">
      <c r="B15" s="121" t="s">
        <v>470</v>
      </c>
      <c r="C15" s="120" t="s">
        <v>485</v>
      </c>
      <c r="D15" s="4"/>
      <c r="E15"/>
      <c r="F15"/>
      <c r="G15"/>
      <c r="H15"/>
      <c r="I15"/>
      <c r="J15"/>
      <c r="K15"/>
      <c r="L15"/>
    </row>
    <row r="16" spans="1:12" ht="15" customHeight="1">
      <c r="B16" s="121" t="s">
        <v>471</v>
      </c>
      <c r="C16" s="120" t="s">
        <v>2</v>
      </c>
      <c r="D16" s="4"/>
      <c r="E16"/>
      <c r="F16"/>
      <c r="G16"/>
      <c r="H16"/>
      <c r="I16"/>
      <c r="J16"/>
      <c r="K16"/>
      <c r="L16"/>
    </row>
    <row r="17" spans="1:12" ht="15" customHeight="1">
      <c r="B17" s="121" t="s">
        <v>472</v>
      </c>
      <c r="C17" s="120" t="s">
        <v>686</v>
      </c>
      <c r="D17" s="4"/>
      <c r="E17"/>
      <c r="F17"/>
      <c r="G17"/>
      <c r="H17"/>
      <c r="I17"/>
      <c r="J17"/>
      <c r="K17"/>
      <c r="L17"/>
    </row>
    <row r="18" spans="1:12" ht="15" customHeight="1">
      <c r="B18" s="121" t="s">
        <v>473</v>
      </c>
      <c r="C18" s="120" t="s">
        <v>641</v>
      </c>
      <c r="D18" s="4"/>
      <c r="E18"/>
      <c r="F18"/>
      <c r="G18"/>
      <c r="H18"/>
      <c r="I18"/>
      <c r="J18"/>
      <c r="K18"/>
      <c r="L18"/>
    </row>
    <row r="19" spans="1:12" ht="15" customHeight="1">
      <c r="B19" s="121" t="s">
        <v>474</v>
      </c>
      <c r="C19" s="120" t="s">
        <v>486</v>
      </c>
      <c r="D19" s="4"/>
      <c r="E19"/>
      <c r="F19"/>
      <c r="G19"/>
      <c r="H19"/>
      <c r="I19"/>
      <c r="J19"/>
      <c r="K19"/>
      <c r="L19"/>
    </row>
    <row r="20" spans="1:12" ht="15" customHeight="1">
      <c r="B20" s="121" t="s">
        <v>475</v>
      </c>
      <c r="C20" s="120" t="s">
        <v>489</v>
      </c>
      <c r="D20" s="4"/>
      <c r="E20"/>
      <c r="F20"/>
      <c r="G20"/>
      <c r="H20"/>
      <c r="I20"/>
      <c r="J20"/>
      <c r="K20"/>
      <c r="L20"/>
    </row>
    <row r="21" spans="1:12" ht="15" customHeight="1">
      <c r="B21" s="121" t="s">
        <v>476</v>
      </c>
      <c r="C21" s="120" t="s">
        <v>640</v>
      </c>
      <c r="D21" s="4"/>
      <c r="E21"/>
      <c r="F21"/>
      <c r="G21"/>
      <c r="H21"/>
      <c r="I21"/>
      <c r="J21"/>
      <c r="K21"/>
      <c r="L21"/>
    </row>
    <row r="22" spans="1:12" ht="15" customHeight="1">
      <c r="B22" s="121" t="s">
        <v>477</v>
      </c>
      <c r="C22" s="120" t="s">
        <v>732</v>
      </c>
      <c r="D22" s="4"/>
      <c r="E22"/>
      <c r="F22"/>
      <c r="G22"/>
      <c r="H22"/>
      <c r="I22"/>
      <c r="J22"/>
      <c r="K22"/>
      <c r="L22"/>
    </row>
    <row r="23" spans="1:12" ht="15" customHeight="1">
      <c r="B23" s="121" t="s">
        <v>478</v>
      </c>
      <c r="C23" s="120" t="s">
        <v>490</v>
      </c>
      <c r="D23" s="4"/>
      <c r="E23"/>
      <c r="F23"/>
      <c r="G23"/>
      <c r="H23"/>
      <c r="I23"/>
      <c r="J23"/>
      <c r="K23"/>
      <c r="L23"/>
    </row>
    <row r="24" spans="1:12" ht="15" customHeight="1">
      <c r="B24" s="121" t="s">
        <v>479</v>
      </c>
      <c r="C24" s="120" t="s">
        <v>487</v>
      </c>
      <c r="D24" s="4"/>
      <c r="E24"/>
      <c r="F24"/>
      <c r="G24"/>
      <c r="H24"/>
      <c r="I24"/>
      <c r="J24"/>
      <c r="K24"/>
      <c r="L24"/>
    </row>
    <row r="25" spans="1:12" ht="15" customHeight="1">
      <c r="B25" s="121" t="s">
        <v>480</v>
      </c>
      <c r="C25" s="120" t="s">
        <v>488</v>
      </c>
      <c r="D25" s="4"/>
      <c r="E25"/>
      <c r="F25"/>
      <c r="G25"/>
      <c r="H25"/>
      <c r="I25"/>
      <c r="J25"/>
      <c r="K25"/>
      <c r="L25"/>
    </row>
    <row r="26" spans="1:12" ht="15" customHeight="1">
      <c r="B26" s="121" t="s">
        <v>481</v>
      </c>
      <c r="C26" s="120" t="s">
        <v>491</v>
      </c>
      <c r="D26" s="4"/>
      <c r="E26"/>
      <c r="F26"/>
      <c r="G26"/>
      <c r="H26"/>
      <c r="I26"/>
      <c r="J26"/>
      <c r="K26"/>
      <c r="L26"/>
    </row>
    <row r="27" spans="1:12" ht="15" customHeight="1">
      <c r="B27" s="121" t="s">
        <v>731</v>
      </c>
      <c r="C27" s="120" t="s">
        <v>492</v>
      </c>
      <c r="D27" s="4"/>
      <c r="E27"/>
      <c r="F27"/>
      <c r="G27"/>
      <c r="H27"/>
      <c r="I27"/>
      <c r="J27"/>
      <c r="K27"/>
      <c r="L27"/>
    </row>
    <row r="28" spans="1:12" ht="18">
      <c r="B28" s="321"/>
      <c r="C28" s="4"/>
      <c r="D28" s="4"/>
      <c r="E28"/>
      <c r="F28"/>
      <c r="G28"/>
      <c r="H28"/>
      <c r="I28"/>
      <c r="J28"/>
      <c r="K28"/>
      <c r="L28"/>
    </row>
    <row r="29" spans="1:12" ht="19.5">
      <c r="A29" s="7" t="s">
        <v>3</v>
      </c>
      <c r="D29" s="4"/>
      <c r="E29"/>
      <c r="F29"/>
      <c r="G29"/>
      <c r="H29"/>
      <c r="I29"/>
      <c r="J29"/>
      <c r="K29"/>
      <c r="L29"/>
    </row>
    <row r="30" spans="1:12" ht="15" customHeight="1">
      <c r="B30" s="121" t="s">
        <v>428</v>
      </c>
      <c r="C30" s="120" t="s">
        <v>826</v>
      </c>
      <c r="D30" s="4"/>
      <c r="E30"/>
      <c r="F30"/>
      <c r="G30"/>
      <c r="H30"/>
      <c r="I30"/>
      <c r="J30"/>
      <c r="K30"/>
      <c r="L30"/>
    </row>
    <row r="31" spans="1:12" ht="15" customHeight="1">
      <c r="B31" s="121" t="s">
        <v>429</v>
      </c>
      <c r="C31" s="120" t="s">
        <v>447</v>
      </c>
      <c r="D31" s="4"/>
      <c r="E31"/>
      <c r="F31"/>
      <c r="G31"/>
      <c r="H31"/>
      <c r="I31"/>
      <c r="J31"/>
      <c r="K31"/>
      <c r="L31"/>
    </row>
    <row r="32" spans="1:12" ht="15" customHeight="1">
      <c r="B32" s="121" t="s">
        <v>430</v>
      </c>
      <c r="C32" s="120" t="s">
        <v>960</v>
      </c>
      <c r="D32" s="4"/>
      <c r="E32"/>
      <c r="F32"/>
      <c r="G32"/>
      <c r="H32"/>
      <c r="I32"/>
      <c r="J32"/>
      <c r="K32"/>
      <c r="L32"/>
    </row>
    <row r="33" spans="2:12" ht="15" customHeight="1">
      <c r="B33" s="121" t="s">
        <v>431</v>
      </c>
      <c r="C33" s="120" t="s">
        <v>4</v>
      </c>
      <c r="E33"/>
      <c r="F33"/>
      <c r="G33"/>
      <c r="H33"/>
      <c r="I33"/>
      <c r="J33"/>
      <c r="K33"/>
      <c r="L33"/>
    </row>
    <row r="34" spans="2:12" ht="15" customHeight="1">
      <c r="B34" s="121" t="s">
        <v>432</v>
      </c>
      <c r="C34" s="120" t="s">
        <v>827</v>
      </c>
      <c r="E34"/>
      <c r="F34"/>
      <c r="G34"/>
      <c r="H34"/>
      <c r="I34"/>
      <c r="J34"/>
      <c r="K34"/>
      <c r="L34"/>
    </row>
    <row r="35" spans="2:12" ht="15" customHeight="1">
      <c r="B35" s="121" t="s">
        <v>433</v>
      </c>
      <c r="C35" s="120" t="s">
        <v>828</v>
      </c>
      <c r="D35" s="4"/>
      <c r="E35"/>
      <c r="F35"/>
      <c r="G35"/>
      <c r="H35"/>
      <c r="I35"/>
      <c r="J35"/>
      <c r="K35"/>
      <c r="L35"/>
    </row>
    <row r="36" spans="2:12" ht="15" customHeight="1">
      <c r="B36" s="121" t="s">
        <v>434</v>
      </c>
      <c r="C36" s="120" t="s">
        <v>450</v>
      </c>
      <c r="D36" s="4"/>
      <c r="E36"/>
      <c r="F36"/>
      <c r="G36"/>
      <c r="H36"/>
      <c r="I36"/>
      <c r="J36"/>
      <c r="K36"/>
      <c r="L36"/>
    </row>
    <row r="37" spans="2:12" ht="15" customHeight="1">
      <c r="B37" s="121" t="s">
        <v>435</v>
      </c>
      <c r="C37" s="120" t="s">
        <v>829</v>
      </c>
      <c r="D37" s="4"/>
      <c r="E37"/>
      <c r="F37"/>
      <c r="G37"/>
      <c r="H37"/>
      <c r="I37"/>
      <c r="J37"/>
      <c r="K37"/>
      <c r="L37"/>
    </row>
    <row r="38" spans="2:12" ht="15" customHeight="1">
      <c r="B38" s="121" t="s">
        <v>436</v>
      </c>
      <c r="C38" s="120" t="s">
        <v>458</v>
      </c>
      <c r="D38" s="4"/>
      <c r="E38"/>
      <c r="F38"/>
      <c r="G38"/>
      <c r="H38"/>
      <c r="I38"/>
      <c r="J38"/>
      <c r="K38"/>
      <c r="L38"/>
    </row>
    <row r="39" spans="2:12" ht="15" customHeight="1">
      <c r="B39" s="121" t="s">
        <v>437</v>
      </c>
      <c r="C39" s="120" t="s">
        <v>457</v>
      </c>
      <c r="D39" s="4"/>
      <c r="E39"/>
      <c r="F39"/>
      <c r="G39"/>
      <c r="H39"/>
      <c r="I39"/>
      <c r="J39"/>
      <c r="K39"/>
      <c r="L39"/>
    </row>
    <row r="40" spans="2:12" ht="15" customHeight="1">
      <c r="B40" s="121" t="s">
        <v>438</v>
      </c>
      <c r="C40" s="120" t="s">
        <v>451</v>
      </c>
      <c r="D40" s="4"/>
      <c r="E40"/>
      <c r="F40"/>
      <c r="G40"/>
      <c r="H40"/>
      <c r="I40"/>
      <c r="J40"/>
      <c r="K40"/>
      <c r="L40"/>
    </row>
    <row r="41" spans="2:12" ht="15" customHeight="1">
      <c r="B41" s="121" t="s">
        <v>439</v>
      </c>
      <c r="C41" s="120" t="s">
        <v>452</v>
      </c>
      <c r="D41" s="4"/>
      <c r="E41"/>
      <c r="F41"/>
      <c r="G41"/>
      <c r="H41"/>
      <c r="I41"/>
      <c r="J41"/>
      <c r="K41"/>
      <c r="L41"/>
    </row>
    <row r="42" spans="2:12" ht="15" customHeight="1">
      <c r="B42" s="121" t="s">
        <v>440</v>
      </c>
      <c r="C42" s="120" t="s">
        <v>453</v>
      </c>
      <c r="D42" s="4"/>
      <c r="E42"/>
      <c r="F42"/>
      <c r="G42"/>
      <c r="H42"/>
      <c r="I42"/>
      <c r="J42"/>
      <c r="K42"/>
      <c r="L42"/>
    </row>
    <row r="43" spans="2:12" ht="15" customHeight="1">
      <c r="B43" s="121" t="s">
        <v>441</v>
      </c>
      <c r="C43" s="120" t="s">
        <v>454</v>
      </c>
      <c r="D43" s="4"/>
      <c r="E43"/>
      <c r="F43"/>
      <c r="G43"/>
      <c r="H43"/>
      <c r="I43"/>
      <c r="J43"/>
      <c r="K43"/>
      <c r="L43"/>
    </row>
    <row r="44" spans="2:12" ht="15" customHeight="1">
      <c r="B44" s="121" t="s">
        <v>442</v>
      </c>
      <c r="C44" s="120" t="s">
        <v>455</v>
      </c>
      <c r="D44" s="4"/>
      <c r="E44"/>
      <c r="F44"/>
      <c r="G44"/>
      <c r="H44"/>
      <c r="I44"/>
      <c r="J44"/>
      <c r="K44"/>
      <c r="L44"/>
    </row>
    <row r="45" spans="2:12" ht="15" customHeight="1">
      <c r="B45" s="121" t="s">
        <v>443</v>
      </c>
      <c r="C45" s="120" t="s">
        <v>456</v>
      </c>
      <c r="D45" s="4"/>
      <c r="E45"/>
      <c r="F45"/>
      <c r="G45"/>
      <c r="H45"/>
      <c r="I45"/>
      <c r="J45"/>
      <c r="K45"/>
      <c r="L45"/>
    </row>
    <row r="46" spans="2:12" ht="15" customHeight="1">
      <c r="B46" s="121" t="s">
        <v>444</v>
      </c>
      <c r="C46" s="120" t="s">
        <v>448</v>
      </c>
      <c r="D46" s="4"/>
      <c r="E46"/>
      <c r="F46"/>
      <c r="G46"/>
      <c r="H46"/>
      <c r="I46"/>
      <c r="J46"/>
      <c r="K46"/>
      <c r="L46"/>
    </row>
    <row r="47" spans="2:12" ht="15" customHeight="1">
      <c r="B47" s="121" t="s">
        <v>445</v>
      </c>
      <c r="C47" s="145" t="s">
        <v>945</v>
      </c>
      <c r="D47" s="4"/>
      <c r="E47"/>
      <c r="F47"/>
      <c r="G47"/>
      <c r="H47"/>
      <c r="I47"/>
      <c r="J47"/>
      <c r="K47"/>
      <c r="L47"/>
    </row>
    <row r="48" spans="2:12" ht="15" customHeight="1">
      <c r="B48" s="121" t="s">
        <v>446</v>
      </c>
      <c r="C48" s="120" t="s">
        <v>449</v>
      </c>
      <c r="E48"/>
      <c r="F48"/>
      <c r="G48"/>
      <c r="H48"/>
      <c r="I48"/>
      <c r="J48"/>
      <c r="K48"/>
      <c r="L48"/>
    </row>
    <row r="49" spans="1:12" ht="18">
      <c r="E49"/>
      <c r="F49"/>
      <c r="G49"/>
      <c r="H49"/>
      <c r="I49"/>
      <c r="J49"/>
      <c r="K49"/>
      <c r="L49"/>
    </row>
    <row r="50" spans="1:12" ht="19.5">
      <c r="A50" s="7" t="s">
        <v>5</v>
      </c>
      <c r="E50"/>
      <c r="F50"/>
      <c r="G50"/>
      <c r="H50"/>
      <c r="I50"/>
      <c r="J50"/>
      <c r="K50"/>
      <c r="L50"/>
    </row>
    <row r="51" spans="1:12" ht="15" customHeight="1">
      <c r="B51" s="121" t="s">
        <v>493</v>
      </c>
      <c r="C51" s="120" t="s">
        <v>498</v>
      </c>
      <c r="E51"/>
      <c r="F51"/>
      <c r="G51"/>
      <c r="H51"/>
      <c r="I51"/>
      <c r="J51"/>
      <c r="K51"/>
      <c r="L51"/>
    </row>
    <row r="52" spans="1:12" ht="15" customHeight="1">
      <c r="B52" s="121" t="s">
        <v>494</v>
      </c>
      <c r="C52" s="120" t="s">
        <v>499</v>
      </c>
      <c r="E52"/>
      <c r="F52"/>
      <c r="G52"/>
      <c r="H52"/>
      <c r="I52"/>
      <c r="J52"/>
      <c r="K52"/>
      <c r="L52"/>
    </row>
    <row r="53" spans="1:12" ht="15" customHeight="1">
      <c r="B53" s="121" t="s">
        <v>495</v>
      </c>
      <c r="C53" s="120" t="s">
        <v>500</v>
      </c>
      <c r="E53"/>
      <c r="F53"/>
      <c r="G53"/>
      <c r="H53"/>
      <c r="I53"/>
      <c r="J53"/>
      <c r="K53"/>
      <c r="L53"/>
    </row>
    <row r="54" spans="1:12" ht="15" customHeight="1">
      <c r="B54" s="121" t="s">
        <v>496</v>
      </c>
      <c r="C54" s="120" t="s">
        <v>501</v>
      </c>
      <c r="E54"/>
      <c r="F54"/>
      <c r="G54"/>
      <c r="H54"/>
      <c r="I54"/>
      <c r="J54"/>
      <c r="K54"/>
      <c r="L54"/>
    </row>
    <row r="55" spans="1:12" ht="15" customHeight="1">
      <c r="B55" s="121" t="s">
        <v>763</v>
      </c>
      <c r="C55" s="120" t="s">
        <v>503</v>
      </c>
      <c r="E55"/>
      <c r="F55"/>
      <c r="G55"/>
      <c r="H55"/>
      <c r="I55"/>
      <c r="J55"/>
      <c r="K55"/>
      <c r="L55"/>
    </row>
    <row r="56" spans="1:12" ht="15" customHeight="1">
      <c r="B56" s="121" t="s">
        <v>764</v>
      </c>
      <c r="C56" s="120" t="s">
        <v>961</v>
      </c>
      <c r="E56"/>
      <c r="F56"/>
      <c r="G56"/>
      <c r="H56"/>
      <c r="I56"/>
      <c r="J56"/>
      <c r="K56"/>
      <c r="L56"/>
    </row>
    <row r="57" spans="1:12" ht="15" customHeight="1">
      <c r="B57" s="121" t="s">
        <v>497</v>
      </c>
      <c r="C57" s="120" t="s">
        <v>502</v>
      </c>
      <c r="E57"/>
      <c r="F57"/>
      <c r="G57"/>
      <c r="H57"/>
      <c r="I57"/>
      <c r="J57"/>
      <c r="K57"/>
      <c r="L57"/>
    </row>
    <row r="58" spans="1:12" ht="18">
      <c r="E58"/>
      <c r="F58"/>
      <c r="G58"/>
      <c r="H58"/>
      <c r="I58"/>
      <c r="J58"/>
      <c r="K58"/>
      <c r="L58"/>
    </row>
    <row r="59" spans="1:12" ht="18">
      <c r="E59"/>
      <c r="F59"/>
      <c r="G59"/>
      <c r="H59"/>
      <c r="I59"/>
      <c r="J59"/>
      <c r="K59"/>
      <c r="L59"/>
    </row>
  </sheetData>
  <phoneticPr fontId="1"/>
  <hyperlinks>
    <hyperlink ref="B4:C4" location="環境1.環境に関する認証取得状況!A1" display="環境1." xr:uid="{F1CAE421-ADF6-450D-9C2A-FB643C9C5ECF}"/>
    <hyperlink ref="B5:C5" location="'環境2.食品廃棄物の再生利用実績_x0009_'!A1" display="環境2." xr:uid="{E7D9C353-2398-4229-84C2-35AE28FC79BF}"/>
    <hyperlink ref="B6:C6" location="環境3.PRTR法等届出対象化学物質!A1" display="環境3." xr:uid="{00A34BBD-1F96-4638-AA2B-F3FF6AA6DF2F}"/>
    <hyperlink ref="B7:C7" location="環境4.容器包装の再商品化義務量!A1" display="環境4." xr:uid="{ED161745-02BB-43E7-B5D2-7DCDF51CCFFF}"/>
    <hyperlink ref="B8:C8" location="環境5.環境会計!A1" display="環境5." xr:uid="{DC53E9CA-B376-4DB6-A5D3-0BFCA2AE15EF}"/>
    <hyperlink ref="B9:C9" location="環境6.環境負荷の全体像!A1" display="環境6." xr:uid="{91ECCE73-A1B1-434D-A070-CDD62B3153BE}"/>
    <hyperlink ref="B10:C10" location="'環境7.2022 年度のCO2 排出量'!A1" display="環境7." xr:uid="{59A3B9FC-BCF5-46D2-937D-CDFC8E122EE0}"/>
    <hyperlink ref="B11:C11" location="環境8.スコープ3排出量!A1" display="環境8." xr:uid="{A6B09911-43F0-476E-96FE-6D9F77FC27A7}"/>
    <hyperlink ref="B12:C12" location="'環境9.CO2排出量（スコープ1・2）'!A1" display="環境9." xr:uid="{CD4AB4B8-BCAC-4A62-9FDA-6D5085939AD0}"/>
    <hyperlink ref="B13:C13" location="'環境10.エネルギー使用量（スコープ1・2）'!A1" display="環境10." xr:uid="{38C37251-9922-4876-8A24-74416B7733BF}"/>
    <hyperlink ref="B14:C14" location="'環境11.物流部門のCO2、NOx、燃料排出量'!A1" display="環境11." xr:uid="{416DFD88-F171-449A-938D-31C934CB4BB7}"/>
    <hyperlink ref="B15:C15" location="環境12.販売用資機材新規導入状況!A1" display="環境12." xr:uid="{C9864C18-38FE-4C16-92AB-923A83E8B992}"/>
    <hyperlink ref="B16:C16" location="環境13.特定プラスチック使用製品提供量の推移!A1" display="環境13." xr:uid="{93442D8E-36F9-4810-BDFB-C4EDF746381E}"/>
    <hyperlink ref="B18:C18" location="'環境15.生産拠点におけるWRI Aqueduct'!A1" display="環境15." xr:uid="{AAD5EDEE-52A3-49DE-86D3-DABE90D58C26}"/>
    <hyperlink ref="B19:C19" location="環境16.水リスク調査コスト!A1" display="環境16." xr:uid="{CB7788B8-70D1-4FF7-A59F-A98743E2DB40}"/>
    <hyperlink ref="B20:C20" location="環境17.水使用量!A1" display="環境17." xr:uid="{9CFFE0AD-D41A-4C9A-8778-03093CF120FC}"/>
    <hyperlink ref="B21:C21" location="'環境18. 廃棄物排出量'!A1" display="環境18." xr:uid="{D3DC09D9-BE68-4516-83D8-C3BD1600B1A8}"/>
    <hyperlink ref="B22:C22" location="環境19.種類別廃棄物排出量と再資源化率!A1" display="環境19." xr:uid="{64B62615-CFA3-4EA7-9A57-69A1ACD01AE6}"/>
    <hyperlink ref="B23:C23" location="'環境20. 生産拠点における生物多様性'!A1" display="環境20." xr:uid="{BC49C1CE-C6F1-4AF2-A48C-3F1586F5EC0B}"/>
    <hyperlink ref="B24:C24" location="環境21.海外生産拠点における水の定量データ!A1" display="環境21." xr:uid="{2EAF70FE-CE81-4C05-A508-E76EFE9F131B}"/>
    <hyperlink ref="B25:C25" location="環境22.国内生産拠点における水の定量データ!A1" display="環境22." xr:uid="{59DC69BA-0217-4496-BDB1-FF593497215F}"/>
    <hyperlink ref="B26:C26" location="'環境23.地域別サイトレポート（海外）'!A1" display="環境23." xr:uid="{EC89439C-9B10-419C-8DEF-048A45516277}"/>
    <hyperlink ref="B27:C27" location="環境24.国内サイトレポート!A1" display="環境24." xr:uid="{78E3C274-BCD9-4811-BB46-40693D9DE449}"/>
    <hyperlink ref="B51:C51" location="ガバナンス1.組織形態!A1" display="ガバナンス1." xr:uid="{90D08191-7314-41B0-989F-10C37F0EEADD}"/>
    <hyperlink ref="B52:C52" location="ガバナンス2.各組織体の開催状況!A1" display="ガバナンス2." xr:uid="{7E6B5B44-649B-4C5D-BC1D-DEC22A77868E}"/>
    <hyperlink ref="B53:C53" location="ガバナンス3.監査役会における報告内訳!A1" display="ガバナンス3." xr:uid="{1C24FBB9-CF2B-49CA-A06D-D6C0149C071C}"/>
    <hyperlink ref="B54:C54" location="ガバナンス4.役員報酬!A1" display="ガバナンス4." xr:uid="{B6770665-B2C0-49D8-8939-3F6790F1F4F0}"/>
    <hyperlink ref="B56:C56" location="ガバナンス6.内部通報制度利用実績!A1" display="ガバナンス6." xr:uid="{11B34847-4790-4D1D-814E-072045BC5030}"/>
    <hyperlink ref="B55:C55" location="ガバナンス5.安否確認システムの訓練参加率!A1" display="ガバナンス5." xr:uid="{F9555E54-9DAD-43C3-A2A8-B6EB4DD429E9}"/>
    <hyperlink ref="B57:C57" location="ガバナンス7.各種研修!A1" display="ガバナンス7." xr:uid="{90468DEF-AFA3-43E9-B6A5-D657B6C6A1A4}"/>
    <hyperlink ref="B17:B27" location="環境13.特定プラスチック使用製品提供量の推移!A1" display="環境13." xr:uid="{D8059E82-3A4D-4FCF-869C-50C64CA79BDB}"/>
    <hyperlink ref="C17" location="環境14.プラスチック使用製品産業廃棄物等の排出量!A1" display="プラスチック使用製品産業廃棄物等の排出量" xr:uid="{CD05A304-2086-4AF1-81E9-0E257CD61729}"/>
    <hyperlink ref="B17" location="環境14.プラスチック使用製品産業廃棄物等の排出量!A1" display="環境14." xr:uid="{E9B1220B-6D30-4F62-A61A-63CFB9CCDF1F}"/>
    <hyperlink ref="B30:C30" location="'社会1. 低カロリー商品乳製品売上金額比率'!A1" display="社会1." xr:uid="{CFC52094-0B9D-4341-8037-B68CC2AF70BC}"/>
    <hyperlink ref="B31:C31" location="社会2.コミュニティ投資額!A1" display="社会2." xr:uid="{F955DACD-07E6-4518-9D36-4D93928DFC98}"/>
    <hyperlink ref="B32:C32" location="社会3.CSR調達アンケート・スコアごとの取引先数!A1" display="社会3." xr:uid="{3EB0CB76-B41C-40CA-8F90-4D861FFF8636}"/>
    <hyperlink ref="B33:C33" location="社会4.グリーン購入率!A1" display="社会4." xr:uid="{8092D7C5-9B6F-4D4B-A955-32D9D7AB7FE9}"/>
    <hyperlink ref="B34:C34" location="社会5.原材料の地元調達比率!A1" display="社会5." xr:uid="{7F04CB7D-C0A8-4DF5-BD18-3734BEC4619C}"/>
    <hyperlink ref="B35:C35" location="社会6.初任給と最低賃金との比較!A1" display="社会6." xr:uid="{FBED86E8-5985-4766-B8BD-FD00F87F852E}"/>
    <hyperlink ref="B36:C36" location="社会7.ヤクルト本社の人材データ!A1" display="社会7." xr:uid="{7326C0CD-7F0F-4E09-9A39-7909F5BE1B6B}"/>
    <hyperlink ref="B37:C37" location="社会8.海外ヤクルトグループの人材データ!A1" display="社会8." xr:uid="{082A463C-D710-457C-8E10-A8157DE47EEA}"/>
    <hyperlink ref="B38:C38" location="社会9.研修受講時間・費用!A1" display="社会9." xr:uid="{0D0824A5-FC5D-4FB6-87C6-352DA1E3BFFF}"/>
    <hyperlink ref="B39:C39" location="社会10.代田イズム研修会!A1" display="社会10." xr:uid="{12077C94-EFFC-4481-B133-34B581E42861}"/>
    <hyperlink ref="B40:C40" location="社会11.女性管理職比率の推移!A1" display="社会11." xr:uid="{CA00A73C-525C-44E7-828C-1CF6B2BDD01E}"/>
    <hyperlink ref="B41:C41" location="社会12.障がい者雇用率の推移!A1" display="社会12." xr:uid="{8F21B4B4-D140-4759-AD21-E4D639363B90}"/>
    <hyperlink ref="B42:C42" location="社会13.定年退職時における継続雇用率!A1" display="社会13." xr:uid="{5750236E-C13B-46F9-BD33-8C00DFC7DB37}"/>
    <hyperlink ref="B43:C43" location="社会14.年次有給休暇の取得率と月間平均残業時間!A1" display="社会14." xr:uid="{5ACEAC02-0CED-4A45-96C2-FAD864F4ACE7}"/>
    <hyperlink ref="B44:C44" location="'社会15. 育児休業取得率の推移'!A1" display="社会15." xr:uid="{E0740D76-39ED-45EA-929F-923525BED9C1}"/>
    <hyperlink ref="B45:C45" location="'社会16. 労働災害度数率・強度率'!A1" display="社会16." xr:uid="{03B403BC-E20F-4F56-8E09-C8BAC78FFE1F}"/>
    <hyperlink ref="B46:C46" location="社会17.人権啓発研修!A1" display="社会17." xr:uid="{B253503B-75F0-48C1-B97C-347A66B81526}"/>
    <hyperlink ref="B47:C47" location="社会18.品質に関する認証取得!A1" display="社会18." xr:uid="{05E34F64-E32F-48B5-BC09-E14B08440386}"/>
    <hyperlink ref="B48:C48" location="社会19.ご相談の件数と内訳!A1" display="社会19." xr:uid="{509633AC-A10B-4B14-9E92-991E51FF6BE7}"/>
    <hyperlink ref="C10" location="'環境7.2023 年度のCO2 排出量'!A1" display="2023 年度のCO2 排出量" xr:uid="{064E6B5E-6516-4907-B1A1-64E46B01A0EF}"/>
    <hyperlink ref="C26" location="環境23.地域別サイトレポート!A1" display="地域別サイトレポート" xr:uid="{2C3F98F2-3DF6-4721-A370-2D7C037F805F}"/>
    <hyperlink ref="C27" location="'環境24.国内サイトレポート（本社工場）'!A1" display="国内サイトレポート" xr:uid="{A69BF39C-2E93-4EC5-ACF3-A38B5809C73B}"/>
    <hyperlink ref="B10" location="'環境7.2023 年度のCO2 排出量'!A1" display="環境7." xr:uid="{29167238-2485-4589-8110-598F7F5B4CCD}"/>
    <hyperlink ref="B18" location="'環境15.生産拠点におけるWRI Aqueduct'!A1" display="環境15." xr:uid="{E1EE3328-9903-4C76-900E-85DC4DAD4FD2}"/>
    <hyperlink ref="B19" location="環境16.水リスク調査コスト!A1" display="環境16." xr:uid="{3FED5174-C212-4963-A486-0E5764D7E303}"/>
    <hyperlink ref="B20" location="環境17.水使用量!A1" display="環境17." xr:uid="{8994448A-D9B2-4C6B-BC30-15FE0E0381E7}"/>
    <hyperlink ref="B21" location="'環境18. 廃棄物排出量'!A1" display="環境18." xr:uid="{F2B0B616-3B0B-4D74-BE2D-31151E2358A7}"/>
    <hyperlink ref="B22" location="環境19.種類別廃棄物排出量と再資源化率!A1" display="環境19." xr:uid="{B2381566-EF58-4758-9DC0-5CAC0956C027}"/>
    <hyperlink ref="B23" location="'環境20. 生産拠点における生物多様性'!A1" display="環境20." xr:uid="{DF1F4848-DEFF-4686-859D-382302EECCCA}"/>
    <hyperlink ref="B24" location="環境21.海外生産拠点における水の定量データ!A1" display="環境21." xr:uid="{6F6C3C0F-8FE5-4A0F-AAD5-F1EB354E961D}"/>
    <hyperlink ref="B25" location="環境22.国内生産拠点における水の定量データ!A1" display="環境22." xr:uid="{F7EFF601-8A40-419A-BC13-52BC260E301D}"/>
    <hyperlink ref="B26" location="環境23.地域別サイトレポート!A1" display="環境23." xr:uid="{8ED04024-15EC-46E4-9B47-53FE071AD8A5}"/>
    <hyperlink ref="B27" location="'環境24.国内サイトレポート（本社工場）'!A1" display="環境24." xr:uid="{26242223-7786-4F44-AE36-0F9122ADD544}"/>
    <hyperlink ref="C35" location="社会6.初任給と最低賃金との比較!A1" display="初任給と最低賃金との比較（2023年度）" xr:uid="{A73E4BC0-CC99-44A1-B99F-05BDADFDDBD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tabSelected="1" topLeftCell="A18" zoomScale="145" zoomScaleNormal="145" workbookViewId="0">
      <selection activeCell="F7" sqref="F7:F9"/>
    </sheetView>
  </sheetViews>
  <sheetFormatPr defaultColWidth="9" defaultRowHeight="15"/>
  <cols>
    <col min="1" max="1" width="38.6640625" style="5" customWidth="1"/>
    <col min="2" max="2" width="12.6640625" style="5" customWidth="1"/>
    <col min="3" max="4" width="12.58203125" style="5" customWidth="1"/>
    <col min="5" max="6" width="12.5" style="5" customWidth="1"/>
    <col min="7" max="7" width="12.58203125" style="5" customWidth="1"/>
    <col min="8" max="16384" width="9" style="5"/>
  </cols>
  <sheetData>
    <row r="1" spans="1:8" ht="18">
      <c r="F1" s="119"/>
      <c r="G1" s="107" t="s">
        <v>10</v>
      </c>
    </row>
    <row r="2" spans="1:8" ht="19.5">
      <c r="A2" s="7" t="s">
        <v>11</v>
      </c>
    </row>
    <row r="5" spans="1:8">
      <c r="A5" s="341" t="s">
        <v>661</v>
      </c>
      <c r="B5" s="341"/>
      <c r="C5" s="341"/>
      <c r="D5" s="341"/>
      <c r="E5" s="341"/>
    </row>
    <row r="6" spans="1:8">
      <c r="A6" s="10" t="s">
        <v>109</v>
      </c>
      <c r="B6" s="36">
        <v>2019</v>
      </c>
      <c r="C6" s="36">
        <v>2020</v>
      </c>
      <c r="D6" s="36">
        <v>2021</v>
      </c>
      <c r="E6" s="36">
        <v>2022</v>
      </c>
      <c r="F6" s="36">
        <v>2023</v>
      </c>
    </row>
    <row r="7" spans="1:8" ht="16">
      <c r="A7" s="13" t="s">
        <v>656</v>
      </c>
      <c r="B7" s="22">
        <v>20208</v>
      </c>
      <c r="C7" s="22">
        <v>20435.3</v>
      </c>
      <c r="D7" s="22">
        <v>20817</v>
      </c>
      <c r="E7" s="22">
        <v>22012</v>
      </c>
      <c r="F7" s="432">
        <v>20207.099999999999</v>
      </c>
      <c r="H7" s="171"/>
    </row>
    <row r="8" spans="1:8" ht="16">
      <c r="A8" s="13" t="s">
        <v>111</v>
      </c>
      <c r="B8" s="22">
        <v>35916</v>
      </c>
      <c r="C8" s="22">
        <v>34751.800000000003</v>
      </c>
      <c r="D8" s="22">
        <v>33995.899999999994</v>
      </c>
      <c r="E8" s="22">
        <v>58</v>
      </c>
      <c r="F8" s="432">
        <v>0</v>
      </c>
      <c r="H8" s="171"/>
    </row>
    <row r="9" spans="1:8">
      <c r="A9" s="42" t="s">
        <v>653</v>
      </c>
      <c r="B9" s="43">
        <v>0.19800000000000001</v>
      </c>
      <c r="C9" s="43">
        <v>0.189</v>
      </c>
      <c r="D9" s="43">
        <v>0.182</v>
      </c>
      <c r="E9" s="43">
        <v>6.3E-2</v>
      </c>
      <c r="F9" s="433">
        <v>5.8299999999999998E-2</v>
      </c>
      <c r="H9" s="171"/>
    </row>
    <row r="10" spans="1:8" ht="15.5">
      <c r="A10" s="5" t="s">
        <v>966</v>
      </c>
    </row>
    <row r="11" spans="1:8">
      <c r="A11" s="5" t="s">
        <v>112</v>
      </c>
    </row>
    <row r="12" spans="1:8" ht="16">
      <c r="A12" s="5" t="s">
        <v>967</v>
      </c>
    </row>
    <row r="13" spans="1:8">
      <c r="B13" s="65"/>
      <c r="E13" s="65"/>
    </row>
  </sheetData>
  <mergeCells count="1">
    <mergeCell ref="A5:E5"/>
  </mergeCells>
  <phoneticPr fontId="1"/>
  <hyperlinks>
    <hyperlink ref="G1" location="目次!A1" display="目次に戻る" xr:uid="{F9DA6E03-E073-445A-B16E-04FB8CBA91D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
  <sheetViews>
    <sheetView zoomScaleNormal="100" workbookViewId="0">
      <selection activeCell="D14" sqref="D14"/>
    </sheetView>
  </sheetViews>
  <sheetFormatPr defaultColWidth="9" defaultRowHeight="15"/>
  <cols>
    <col min="1" max="1" width="35.6640625" style="5" customWidth="1"/>
    <col min="2" max="7" width="12.5" style="5" customWidth="1"/>
    <col min="8" max="16384" width="9" style="5"/>
  </cols>
  <sheetData>
    <row r="1" spans="1:8" ht="18">
      <c r="D1" s="6"/>
      <c r="F1" s="119"/>
      <c r="G1" s="107" t="s">
        <v>10</v>
      </c>
    </row>
    <row r="2" spans="1:8" ht="19.5">
      <c r="A2" s="7" t="s">
        <v>11</v>
      </c>
    </row>
    <row r="3" spans="1:8" ht="19.5">
      <c r="A3" s="7"/>
    </row>
    <row r="4" spans="1:8" ht="15" customHeight="1">
      <c r="A4" s="341" t="s">
        <v>662</v>
      </c>
      <c r="B4" s="341"/>
      <c r="C4" s="341"/>
      <c r="D4" s="341"/>
      <c r="E4" s="341"/>
    </row>
    <row r="5" spans="1:8">
      <c r="A5" s="10" t="s">
        <v>109</v>
      </c>
      <c r="B5" s="36">
        <v>2019</v>
      </c>
      <c r="C5" s="36">
        <v>2020</v>
      </c>
      <c r="D5" s="36">
        <v>2021</v>
      </c>
      <c r="E5" s="36">
        <v>2022</v>
      </c>
      <c r="F5" s="36">
        <v>2023</v>
      </c>
    </row>
    <row r="6" spans="1:8">
      <c r="A6" s="13" t="s">
        <v>113</v>
      </c>
      <c r="B6" s="14">
        <v>9987</v>
      </c>
      <c r="C6" s="14">
        <v>10096.700000000001</v>
      </c>
      <c r="D6" s="14">
        <v>10255.383900000001</v>
      </c>
      <c r="E6" s="14">
        <v>10853</v>
      </c>
      <c r="F6" s="434">
        <v>9671.6</v>
      </c>
      <c r="H6" s="171"/>
    </row>
    <row r="7" spans="1:8">
      <c r="A7" s="13" t="s">
        <v>114</v>
      </c>
      <c r="B7" s="14">
        <v>19456</v>
      </c>
      <c r="C7" s="14">
        <v>19281.7</v>
      </c>
      <c r="D7" s="14">
        <v>19246.994205097999</v>
      </c>
      <c r="E7" s="14">
        <v>20382</v>
      </c>
      <c r="F7" s="434">
        <v>17897.5</v>
      </c>
      <c r="H7" s="171"/>
    </row>
    <row r="8" spans="1:8">
      <c r="A8" s="42" t="s">
        <v>116</v>
      </c>
      <c r="B8" s="122">
        <v>0.104</v>
      </c>
      <c r="C8" s="122">
        <v>0.1</v>
      </c>
      <c r="D8" s="122">
        <v>9.8000000000000004E-2</v>
      </c>
      <c r="E8" s="122">
        <v>0.09</v>
      </c>
      <c r="F8" s="435">
        <v>7.9899999999999999E-2</v>
      </c>
    </row>
    <row r="9" spans="1:8">
      <c r="A9" s="222" t="s">
        <v>115</v>
      </c>
      <c r="B9" s="222"/>
      <c r="C9" s="222"/>
      <c r="D9" s="222"/>
    </row>
    <row r="10" spans="1:8">
      <c r="G10" s="207"/>
    </row>
  </sheetData>
  <mergeCells count="1">
    <mergeCell ref="A4:E4"/>
  </mergeCells>
  <phoneticPr fontId="1"/>
  <hyperlinks>
    <hyperlink ref="G1" location="目次!A1" display="目次に戻る" xr:uid="{C6C93F07-D03A-4735-9DEA-B2CBB098A4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1"/>
  <sheetViews>
    <sheetView topLeftCell="A20" zoomScale="99" zoomScaleNormal="99" workbookViewId="0">
      <selection activeCell="E18" sqref="E18"/>
    </sheetView>
  </sheetViews>
  <sheetFormatPr defaultColWidth="9" defaultRowHeight="15"/>
  <cols>
    <col min="1" max="1" width="44.08203125" style="5" customWidth="1"/>
    <col min="2" max="3" width="12.08203125" style="5" customWidth="1"/>
    <col min="4" max="4" width="12" style="5" customWidth="1"/>
    <col min="5" max="7" width="12.08203125" style="5" customWidth="1"/>
    <col min="8" max="16384" width="9" style="5"/>
  </cols>
  <sheetData>
    <row r="1" spans="1:9" ht="18">
      <c r="F1" s="107" t="s">
        <v>10</v>
      </c>
      <c r="G1"/>
    </row>
    <row r="2" spans="1:9" ht="19.5">
      <c r="A2" s="7" t="s">
        <v>11</v>
      </c>
    </row>
    <row r="3" spans="1:9" ht="19.5">
      <c r="A3" s="7"/>
    </row>
    <row r="4" spans="1:9" ht="15.75" customHeight="1">
      <c r="A4" s="325" t="s">
        <v>161</v>
      </c>
      <c r="B4" s="347"/>
      <c r="C4" s="347"/>
      <c r="D4" s="347"/>
      <c r="E4" s="347"/>
      <c r="F4" s="347"/>
    </row>
    <row r="5" spans="1:9" ht="18">
      <c r="A5" s="338" t="s">
        <v>663</v>
      </c>
      <c r="B5" s="348"/>
      <c r="C5" s="348"/>
      <c r="D5" s="348"/>
      <c r="E5" s="348"/>
      <c r="F5" s="348"/>
    </row>
    <row r="6" spans="1:9">
      <c r="A6" s="10" t="s">
        <v>109</v>
      </c>
      <c r="B6" s="36">
        <v>2019</v>
      </c>
      <c r="C6" s="36">
        <v>2020</v>
      </c>
      <c r="D6" s="36">
        <v>2021</v>
      </c>
      <c r="E6" s="36">
        <v>2022</v>
      </c>
      <c r="F6" s="36">
        <v>2023</v>
      </c>
    </row>
    <row r="7" spans="1:9" ht="24.75" customHeight="1">
      <c r="A7" s="50" t="s">
        <v>150</v>
      </c>
      <c r="B7" s="51">
        <v>5033</v>
      </c>
      <c r="C7" s="51">
        <v>4843</v>
      </c>
      <c r="D7" s="51">
        <v>4861</v>
      </c>
      <c r="E7" s="51">
        <v>4490</v>
      </c>
      <c r="F7" s="51">
        <v>3963.8</v>
      </c>
      <c r="H7" s="171"/>
    </row>
    <row r="8" spans="1:9" ht="24.75" customHeight="1">
      <c r="A8" s="50" t="s">
        <v>151</v>
      </c>
      <c r="B8" s="51">
        <v>12390</v>
      </c>
      <c r="C8" s="51">
        <v>12888</v>
      </c>
      <c r="D8" s="51">
        <v>13582</v>
      </c>
      <c r="E8" s="51">
        <v>15137</v>
      </c>
      <c r="F8" s="51">
        <v>15286.245999999999</v>
      </c>
      <c r="H8" s="171"/>
      <c r="I8" s="65"/>
    </row>
    <row r="9" spans="1:9" ht="24.75" customHeight="1">
      <c r="A9" s="50" t="s">
        <v>141</v>
      </c>
      <c r="B9" s="51">
        <v>319.8</v>
      </c>
      <c r="C9" s="51">
        <v>324</v>
      </c>
      <c r="D9" s="51">
        <v>320</v>
      </c>
      <c r="E9" s="51">
        <v>321</v>
      </c>
      <c r="F9" s="51">
        <v>0</v>
      </c>
      <c r="H9" s="171"/>
    </row>
    <row r="10" spans="1:9" ht="18">
      <c r="A10"/>
      <c r="B10"/>
      <c r="C10"/>
      <c r="D10"/>
      <c r="E10"/>
      <c r="F10"/>
      <c r="G10"/>
    </row>
    <row r="11" spans="1:9" hidden="1">
      <c r="A11" s="10" t="s">
        <v>109</v>
      </c>
      <c r="B11" s="10">
        <v>2017</v>
      </c>
      <c r="C11" s="10">
        <v>2018</v>
      </c>
      <c r="D11" s="36">
        <v>2019</v>
      </c>
      <c r="E11" s="36">
        <v>2020</v>
      </c>
      <c r="F11" s="36">
        <v>2021</v>
      </c>
      <c r="G11" s="36">
        <v>2021</v>
      </c>
    </row>
    <row r="12" spans="1:9" ht="16" hidden="1">
      <c r="A12" s="13" t="s">
        <v>142</v>
      </c>
      <c r="B12" s="22">
        <v>5673</v>
      </c>
      <c r="C12" s="22">
        <v>5004</v>
      </c>
      <c r="D12" s="22">
        <v>5033</v>
      </c>
      <c r="E12" s="22">
        <v>4843</v>
      </c>
      <c r="F12" s="40">
        <v>4861</v>
      </c>
      <c r="G12" s="40">
        <v>4861</v>
      </c>
    </row>
    <row r="13" spans="1:9" ht="16" hidden="1">
      <c r="A13" s="13" t="s">
        <v>143</v>
      </c>
      <c r="B13" s="22">
        <v>10339</v>
      </c>
      <c r="C13" s="22">
        <v>10485</v>
      </c>
      <c r="D13" s="22">
        <v>10487</v>
      </c>
      <c r="E13" s="22">
        <v>10902</v>
      </c>
      <c r="F13" s="40">
        <v>11593</v>
      </c>
      <c r="G13" s="40">
        <v>11593</v>
      </c>
    </row>
    <row r="14" spans="1:9" hidden="1">
      <c r="A14" s="27" t="s">
        <v>144</v>
      </c>
      <c r="B14" s="48">
        <v>1997.9</v>
      </c>
      <c r="C14" s="48">
        <v>1800.3</v>
      </c>
      <c r="D14" s="48">
        <v>1902.8</v>
      </c>
      <c r="E14" s="48">
        <v>1986.1</v>
      </c>
      <c r="F14" s="49">
        <v>1986.1</v>
      </c>
      <c r="G14" s="49">
        <v>1986.1</v>
      </c>
    </row>
    <row r="15" spans="1:9" hidden="1">
      <c r="A15" s="27" t="s">
        <v>141</v>
      </c>
      <c r="B15" s="48">
        <v>330</v>
      </c>
      <c r="C15" s="48">
        <v>322.7</v>
      </c>
      <c r="D15" s="48">
        <v>319.8</v>
      </c>
      <c r="E15" s="48">
        <v>324</v>
      </c>
      <c r="F15" s="49">
        <v>320</v>
      </c>
      <c r="G15" s="49">
        <v>320</v>
      </c>
    </row>
    <row r="16" spans="1:9" hidden="1"/>
    <row r="17" spans="1:7" ht="18">
      <c r="A17" s="341" t="s">
        <v>797</v>
      </c>
      <c r="B17" s="349"/>
      <c r="C17" s="349"/>
      <c r="D17" s="29"/>
      <c r="E17" s="29"/>
      <c r="F17" s="29"/>
      <c r="G17" s="29"/>
    </row>
    <row r="18" spans="1:7" ht="31">
      <c r="A18" s="10"/>
      <c r="B18" s="10" t="s">
        <v>145</v>
      </c>
      <c r="C18" s="10" t="s">
        <v>146</v>
      </c>
      <c r="F18" s="209"/>
      <c r="G18" s="209"/>
    </row>
    <row r="19" spans="1:7">
      <c r="A19" s="13" t="s">
        <v>147</v>
      </c>
      <c r="B19" s="302">
        <v>1536.4</v>
      </c>
      <c r="C19" s="303">
        <v>0.32</v>
      </c>
      <c r="F19" s="223"/>
      <c r="G19" s="224"/>
    </row>
    <row r="20" spans="1:7">
      <c r="A20" s="13" t="s">
        <v>148</v>
      </c>
      <c r="B20" s="302">
        <f>B21-B19</f>
        <v>4943.6000000000004</v>
      </c>
      <c r="C20" s="303">
        <f>C21-C19</f>
        <v>1.3413537117903929</v>
      </c>
      <c r="D20" s="171"/>
      <c r="E20" s="171"/>
      <c r="F20" s="223"/>
      <c r="G20" s="224"/>
    </row>
    <row r="21" spans="1:7">
      <c r="A21" s="13" t="s">
        <v>149</v>
      </c>
      <c r="B21" s="302">
        <v>6480</v>
      </c>
      <c r="C21" s="303">
        <v>1.6613537117903929</v>
      </c>
      <c r="D21" s="171"/>
      <c r="E21" s="171"/>
      <c r="F21" s="223"/>
      <c r="G21" s="224"/>
    </row>
  </sheetData>
  <mergeCells count="3">
    <mergeCell ref="A4:F4"/>
    <mergeCell ref="A5:F5"/>
    <mergeCell ref="A17:C17"/>
  </mergeCells>
  <phoneticPr fontId="1"/>
  <hyperlinks>
    <hyperlink ref="F1" location="目次!A1" display="目次に戻る" xr:uid="{AF97EC84-B5C6-4809-85C7-CEC49546D1E0}"/>
  </hyperlinks>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workbookViewId="0">
      <selection activeCell="G1" sqref="G1"/>
    </sheetView>
  </sheetViews>
  <sheetFormatPr defaultColWidth="9" defaultRowHeight="15"/>
  <cols>
    <col min="1" max="1" width="37.08203125" style="5" customWidth="1"/>
    <col min="2" max="7" width="12.58203125" style="5" customWidth="1"/>
    <col min="8" max="16384" width="9" style="5"/>
  </cols>
  <sheetData>
    <row r="1" spans="1:7" ht="18">
      <c r="D1" s="6"/>
      <c r="F1" s="119"/>
      <c r="G1" s="107" t="s">
        <v>10</v>
      </c>
    </row>
    <row r="2" spans="1:7" ht="19.5">
      <c r="A2" s="7" t="s">
        <v>11</v>
      </c>
    </row>
    <row r="3" spans="1:7" ht="19.5">
      <c r="A3" s="7"/>
    </row>
    <row r="4" spans="1:7">
      <c r="A4" s="29" t="s">
        <v>160</v>
      </c>
      <c r="B4" s="27"/>
    </row>
    <row r="5" spans="1:7">
      <c r="A5" s="36" t="s">
        <v>152</v>
      </c>
      <c r="B5" s="10">
        <v>2019</v>
      </c>
      <c r="C5" s="10">
        <v>2020</v>
      </c>
      <c r="D5" s="10">
        <v>2021</v>
      </c>
      <c r="E5" s="10">
        <v>2022</v>
      </c>
      <c r="F5" s="10">
        <v>2023</v>
      </c>
    </row>
    <row r="6" spans="1:7">
      <c r="A6" s="13" t="s">
        <v>153</v>
      </c>
      <c r="B6" s="22">
        <v>79</v>
      </c>
      <c r="C6" s="22">
        <v>72</v>
      </c>
      <c r="D6" s="22">
        <v>72</v>
      </c>
      <c r="E6" s="22">
        <v>50</v>
      </c>
      <c r="F6" s="22">
        <v>48</v>
      </c>
    </row>
    <row r="7" spans="1:7">
      <c r="A7" s="13" t="s">
        <v>154</v>
      </c>
      <c r="B7" s="22">
        <v>3</v>
      </c>
      <c r="C7" s="22">
        <v>2</v>
      </c>
      <c r="D7" s="22">
        <v>2</v>
      </c>
      <c r="E7" s="22">
        <v>4</v>
      </c>
      <c r="F7" s="22">
        <v>11</v>
      </c>
    </row>
    <row r="8" spans="1:7">
      <c r="A8" s="13" t="s">
        <v>155</v>
      </c>
      <c r="B8" s="22">
        <v>303</v>
      </c>
      <c r="C8" s="22">
        <v>311</v>
      </c>
      <c r="D8" s="22">
        <v>456</v>
      </c>
      <c r="E8" s="22">
        <v>210</v>
      </c>
      <c r="F8" s="22">
        <v>158</v>
      </c>
    </row>
    <row r="9" spans="1:7">
      <c r="A9" s="15" t="s">
        <v>156</v>
      </c>
      <c r="B9" s="37">
        <v>962</v>
      </c>
      <c r="C9" s="37">
        <v>846</v>
      </c>
      <c r="D9" s="37">
        <v>954</v>
      </c>
      <c r="E9" s="37">
        <v>577</v>
      </c>
      <c r="F9" s="37">
        <v>451</v>
      </c>
    </row>
    <row r="10" spans="1:7">
      <c r="A10" s="16" t="s">
        <v>157</v>
      </c>
      <c r="B10" s="22">
        <v>89</v>
      </c>
      <c r="C10" s="22">
        <v>34</v>
      </c>
      <c r="D10" s="22">
        <v>52</v>
      </c>
      <c r="E10" s="22">
        <v>17</v>
      </c>
      <c r="F10" s="22">
        <v>36</v>
      </c>
    </row>
    <row r="11" spans="1:7" ht="17">
      <c r="A11" s="16" t="s">
        <v>158</v>
      </c>
      <c r="B11" s="22">
        <v>47</v>
      </c>
      <c r="C11" s="22">
        <v>87</v>
      </c>
      <c r="D11" s="22">
        <v>151</v>
      </c>
      <c r="E11" s="22">
        <v>414</v>
      </c>
      <c r="F11" s="22">
        <v>472</v>
      </c>
    </row>
    <row r="12" spans="1:7">
      <c r="A12" s="41" t="s">
        <v>850</v>
      </c>
      <c r="B12" s="114"/>
    </row>
  </sheetData>
  <phoneticPr fontId="1"/>
  <hyperlinks>
    <hyperlink ref="G1" location="目次!A1" display="目次に戻る" xr:uid="{F5E1E02C-A441-4EA2-AE76-04D4D6976E7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2"/>
  <sheetViews>
    <sheetView workbookViewId="0">
      <selection activeCell="C14" sqref="C14"/>
    </sheetView>
  </sheetViews>
  <sheetFormatPr defaultColWidth="9" defaultRowHeight="15"/>
  <cols>
    <col min="1" max="1" width="37.08203125" style="5" customWidth="1"/>
    <col min="2" max="7" width="12.58203125" style="5" customWidth="1"/>
    <col min="8" max="16384" width="9" style="5"/>
  </cols>
  <sheetData>
    <row r="1" spans="1:7" ht="18">
      <c r="D1" s="6"/>
      <c r="F1" s="107" t="s">
        <v>10</v>
      </c>
      <c r="G1"/>
    </row>
    <row r="2" spans="1:7" ht="19.5">
      <c r="A2" s="7" t="s">
        <v>11</v>
      </c>
      <c r="B2" s="114"/>
      <c r="C2" s="114"/>
      <c r="D2" s="114"/>
    </row>
    <row r="3" spans="1:7" ht="19.5">
      <c r="A3" s="7"/>
    </row>
    <row r="4" spans="1:7">
      <c r="A4" s="29" t="s">
        <v>159</v>
      </c>
      <c r="B4" s="27"/>
    </row>
    <row r="5" spans="1:7">
      <c r="A5" s="36" t="s">
        <v>367</v>
      </c>
      <c r="B5" s="115">
        <v>2020</v>
      </c>
      <c r="C5" s="115">
        <v>2021</v>
      </c>
      <c r="D5" s="115">
        <v>2022</v>
      </c>
      <c r="E5" s="115">
        <v>2023</v>
      </c>
      <c r="F5" s="115" t="s">
        <v>882</v>
      </c>
    </row>
    <row r="6" spans="1:7">
      <c r="A6" s="152" t="s">
        <v>670</v>
      </c>
      <c r="B6" s="153">
        <v>60.5</v>
      </c>
      <c r="C6" s="153">
        <v>52.8</v>
      </c>
      <c r="D6" s="153">
        <v>21.8</v>
      </c>
      <c r="E6" s="225">
        <v>18.4482</v>
      </c>
      <c r="F6" s="225">
        <v>18</v>
      </c>
    </row>
    <row r="7" spans="1:7">
      <c r="A7" s="154" t="s">
        <v>671</v>
      </c>
      <c r="B7" s="155" t="s">
        <v>270</v>
      </c>
      <c r="C7" s="153">
        <v>52.7</v>
      </c>
      <c r="D7" s="153">
        <v>21</v>
      </c>
      <c r="E7" s="225">
        <v>17.5</v>
      </c>
      <c r="F7" s="225">
        <v>17.100000000000001</v>
      </c>
    </row>
    <row r="8" spans="1:7">
      <c r="A8" s="152" t="s">
        <v>673</v>
      </c>
      <c r="B8" s="153">
        <v>75.5</v>
      </c>
      <c r="C8" s="153">
        <v>87.272727272727266</v>
      </c>
      <c r="D8" s="153">
        <v>41.287878787878789</v>
      </c>
      <c r="E8" s="225">
        <v>84.4</v>
      </c>
      <c r="F8" s="225">
        <v>97.8</v>
      </c>
    </row>
    <row r="9" spans="1:7">
      <c r="A9" s="154" t="s">
        <v>671</v>
      </c>
      <c r="B9" s="155" t="s">
        <v>270</v>
      </c>
      <c r="C9" s="153">
        <v>87.107438016528931</v>
      </c>
      <c r="D9" s="153">
        <v>39.848197343453506</v>
      </c>
      <c r="E9" s="225">
        <v>83.3</v>
      </c>
      <c r="F9" s="225">
        <v>97.7</v>
      </c>
    </row>
    <row r="10" spans="1:7">
      <c r="A10" s="152" t="s">
        <v>674</v>
      </c>
      <c r="B10" s="153">
        <v>19.600000000000001</v>
      </c>
      <c r="C10" s="153">
        <v>7.7000000000000028</v>
      </c>
      <c r="D10" s="153">
        <v>30.999999999999996</v>
      </c>
      <c r="E10" s="225">
        <v>3.4</v>
      </c>
      <c r="F10" s="225">
        <v>0.4</v>
      </c>
    </row>
    <row r="11" spans="1:7">
      <c r="A11" s="154" t="s">
        <v>671</v>
      </c>
      <c r="B11" s="155" t="s">
        <v>270</v>
      </c>
      <c r="C11" s="153">
        <v>7.7999999999999972</v>
      </c>
      <c r="D11" s="153">
        <v>31.700000000000003</v>
      </c>
      <c r="E11" s="225">
        <v>3.5</v>
      </c>
      <c r="F11" s="225">
        <v>0.4</v>
      </c>
    </row>
    <row r="12" spans="1:7">
      <c r="A12" s="41" t="s">
        <v>798</v>
      </c>
    </row>
  </sheetData>
  <phoneticPr fontId="1"/>
  <hyperlinks>
    <hyperlink ref="F1" location="目次!A1" display="目次に戻る"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80E5D-4E25-46B6-AAE1-B71D58474F13}">
  <dimension ref="A1:E14"/>
  <sheetViews>
    <sheetView workbookViewId="0">
      <selection activeCell="D1" sqref="D1"/>
    </sheetView>
  </sheetViews>
  <sheetFormatPr defaultRowHeight="18"/>
  <cols>
    <col min="1" max="1" width="8.6640625" bestFit="1" customWidth="1"/>
    <col min="2" max="2" width="42.08203125" bestFit="1" customWidth="1"/>
    <col min="3" max="3" width="9.58203125" bestFit="1" customWidth="1"/>
    <col min="4" max="4" width="10.1640625" bestFit="1" customWidth="1"/>
  </cols>
  <sheetData>
    <row r="1" spans="1:5">
      <c r="A1" s="5"/>
      <c r="B1" s="5"/>
      <c r="C1" s="5"/>
      <c r="D1" s="107" t="s">
        <v>10</v>
      </c>
    </row>
    <row r="2" spans="1:5" ht="19.5">
      <c r="A2" s="7" t="s">
        <v>11</v>
      </c>
      <c r="B2" s="114"/>
      <c r="C2" s="114"/>
      <c r="D2" s="114"/>
    </row>
    <row r="3" spans="1:5" ht="19.5">
      <c r="A3" s="7"/>
      <c r="B3" s="5"/>
      <c r="C3" s="5"/>
      <c r="D3" s="5"/>
    </row>
    <row r="4" spans="1:5" ht="22.25" customHeight="1">
      <c r="A4" s="341" t="s">
        <v>681</v>
      </c>
      <c r="B4" s="341"/>
      <c r="C4" s="341"/>
      <c r="D4" s="341"/>
    </row>
    <row r="5" spans="1:5" ht="30" customHeight="1">
      <c r="A5" s="353" t="s">
        <v>367</v>
      </c>
      <c r="B5" s="351" t="s">
        <v>682</v>
      </c>
      <c r="C5" s="351" t="s">
        <v>683</v>
      </c>
      <c r="D5" s="115" t="s">
        <v>684</v>
      </c>
    </row>
    <row r="6" spans="1:5">
      <c r="A6" s="354"/>
      <c r="B6" s="352"/>
      <c r="C6" s="352"/>
      <c r="D6" s="115" t="s">
        <v>685</v>
      </c>
    </row>
    <row r="7" spans="1:5">
      <c r="A7" s="350" t="s">
        <v>675</v>
      </c>
      <c r="B7" s="156">
        <v>8660</v>
      </c>
      <c r="C7" s="21" t="s">
        <v>676</v>
      </c>
      <c r="D7" s="21" t="s">
        <v>676</v>
      </c>
    </row>
    <row r="8" spans="1:5">
      <c r="A8" s="350"/>
      <c r="B8" s="37" t="s">
        <v>677</v>
      </c>
      <c r="C8" s="21" t="s">
        <v>676</v>
      </c>
      <c r="D8" s="63">
        <v>3.6999999999999998E-2</v>
      </c>
    </row>
    <row r="9" spans="1:5">
      <c r="A9" s="350" t="s">
        <v>678</v>
      </c>
      <c r="B9" s="22">
        <v>8304</v>
      </c>
      <c r="C9" s="21">
        <f>B9/B7*100</f>
        <v>95.889145496535804</v>
      </c>
      <c r="D9" s="21" t="s">
        <v>679</v>
      </c>
    </row>
    <row r="10" spans="1:5">
      <c r="A10" s="350"/>
      <c r="B10" s="37" t="s">
        <v>680</v>
      </c>
      <c r="C10" s="21">
        <f>533/322*100</f>
        <v>165.52795031055899</v>
      </c>
      <c r="D10" s="63">
        <v>6.4000000000000001E-2</v>
      </c>
    </row>
    <row r="11" spans="1:5">
      <c r="A11" s="350" t="s">
        <v>799</v>
      </c>
      <c r="B11" s="51">
        <v>9055</v>
      </c>
      <c r="C11" s="227">
        <v>109</v>
      </c>
      <c r="D11" s="227" t="s">
        <v>934</v>
      </c>
    </row>
    <row r="12" spans="1:5">
      <c r="A12" s="350"/>
      <c r="B12" s="228" t="s">
        <v>936</v>
      </c>
      <c r="C12" s="227">
        <v>97.7</v>
      </c>
      <c r="D12" s="229" t="s">
        <v>935</v>
      </c>
      <c r="E12" s="5"/>
    </row>
    <row r="13" spans="1:5">
      <c r="A13" s="5" t="s">
        <v>766</v>
      </c>
      <c r="B13" s="5"/>
      <c r="C13" s="5"/>
      <c r="D13" s="5"/>
      <c r="E13" s="226"/>
    </row>
    <row r="14" spans="1:5">
      <c r="A14" s="5" t="s">
        <v>767</v>
      </c>
      <c r="B14" s="5"/>
      <c r="C14" s="5"/>
      <c r="D14" s="5"/>
    </row>
  </sheetData>
  <mergeCells count="7">
    <mergeCell ref="A11:A12"/>
    <mergeCell ref="A4:D4"/>
    <mergeCell ref="A7:A8"/>
    <mergeCell ref="A9:A10"/>
    <mergeCell ref="C5:C6"/>
    <mergeCell ref="B5:B6"/>
    <mergeCell ref="A5:A6"/>
  </mergeCells>
  <phoneticPr fontId="1"/>
  <hyperlinks>
    <hyperlink ref="D1" location="目次!A1" display="目次に戻る" xr:uid="{174083D2-54BF-4751-93ED-47AFA03589E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8"/>
  <sheetViews>
    <sheetView workbookViewId="0">
      <selection activeCell="E1" sqref="E1"/>
    </sheetView>
  </sheetViews>
  <sheetFormatPr defaultColWidth="9" defaultRowHeight="15"/>
  <cols>
    <col min="1" max="1" width="34.58203125" style="5" customWidth="1"/>
    <col min="2" max="5" width="15.1640625" style="5" customWidth="1"/>
    <col min="6" max="16384" width="9" style="5"/>
  </cols>
  <sheetData>
    <row r="1" spans="1:8" ht="18">
      <c r="E1" s="107" t="s">
        <v>10</v>
      </c>
    </row>
    <row r="2" spans="1:8" ht="19.5">
      <c r="A2" s="7" t="s">
        <v>11</v>
      </c>
    </row>
    <row r="3" spans="1:8" ht="19.5">
      <c r="A3" s="7"/>
    </row>
    <row r="4" spans="1:8" ht="15" customHeight="1">
      <c r="A4" s="341" t="s">
        <v>687</v>
      </c>
      <c r="B4" s="325"/>
      <c r="C4" s="325"/>
    </row>
    <row r="5" spans="1:8">
      <c r="A5" s="359" t="s">
        <v>163</v>
      </c>
      <c r="B5" s="362" t="s">
        <v>883</v>
      </c>
      <c r="C5" s="356"/>
      <c r="D5" s="355" t="s">
        <v>884</v>
      </c>
      <c r="E5" s="356"/>
    </row>
    <row r="6" spans="1:8">
      <c r="A6" s="360"/>
      <c r="B6" s="363"/>
      <c r="C6" s="358"/>
      <c r="D6" s="357"/>
      <c r="E6" s="358"/>
    </row>
    <row r="7" spans="1:8">
      <c r="A7" s="361"/>
      <c r="B7" s="53" t="s">
        <v>885</v>
      </c>
      <c r="C7" s="53" t="s">
        <v>886</v>
      </c>
      <c r="D7" s="53" t="s">
        <v>885</v>
      </c>
      <c r="E7" s="53" t="s">
        <v>886</v>
      </c>
    </row>
    <row r="8" spans="1:8">
      <c r="A8" s="13" t="s">
        <v>164</v>
      </c>
      <c r="B8" s="51">
        <v>0</v>
      </c>
      <c r="C8" s="51">
        <v>7</v>
      </c>
      <c r="D8" s="51">
        <v>0</v>
      </c>
      <c r="E8" s="51">
        <v>7</v>
      </c>
    </row>
    <row r="9" spans="1:8">
      <c r="A9" s="13" t="s">
        <v>165</v>
      </c>
      <c r="B9" s="51">
        <v>0</v>
      </c>
      <c r="C9" s="51">
        <v>7</v>
      </c>
      <c r="D9" s="51">
        <v>0</v>
      </c>
      <c r="E9" s="51">
        <v>4</v>
      </c>
      <c r="H9" s="172"/>
    </row>
    <row r="10" spans="1:8">
      <c r="A10" s="13" t="s">
        <v>166</v>
      </c>
      <c r="B10" s="51">
        <v>4</v>
      </c>
      <c r="C10" s="51">
        <v>5</v>
      </c>
      <c r="D10" s="51">
        <v>6</v>
      </c>
      <c r="E10" s="51">
        <v>4</v>
      </c>
      <c r="H10" s="173"/>
    </row>
    <row r="11" spans="1:8">
      <c r="A11" s="13" t="s">
        <v>167</v>
      </c>
      <c r="B11" s="51">
        <v>8</v>
      </c>
      <c r="C11" s="51">
        <v>7</v>
      </c>
      <c r="D11" s="51">
        <v>4</v>
      </c>
      <c r="E11" s="51">
        <v>8</v>
      </c>
    </row>
    <row r="12" spans="1:8">
      <c r="A12" s="13" t="s">
        <v>168</v>
      </c>
      <c r="B12" s="51">
        <v>0</v>
      </c>
      <c r="C12" s="51">
        <v>1</v>
      </c>
      <c r="D12" s="51">
        <v>2</v>
      </c>
      <c r="E12" s="51">
        <v>6</v>
      </c>
      <c r="H12" s="173"/>
    </row>
    <row r="13" spans="1:8" ht="15" customHeight="1">
      <c r="A13" s="13" t="s">
        <v>169</v>
      </c>
      <c r="B13" s="51">
        <f>SUM(B8:B12)</f>
        <v>12</v>
      </c>
      <c r="C13" s="51">
        <f>SUM(C8:C12)</f>
        <v>27</v>
      </c>
      <c r="D13" s="51">
        <f>SUM(D8:D12)</f>
        <v>12</v>
      </c>
      <c r="E13" s="51">
        <f>SUM(E8:E12)</f>
        <v>29</v>
      </c>
      <c r="H13" s="173"/>
    </row>
    <row r="14" spans="1:8">
      <c r="A14" s="329" t="s">
        <v>887</v>
      </c>
      <c r="B14" s="329"/>
      <c r="C14" s="329"/>
      <c r="H14" s="173"/>
    </row>
    <row r="15" spans="1:8">
      <c r="A15" s="5" t="s">
        <v>888</v>
      </c>
      <c r="H15" s="173"/>
    </row>
    <row r="16" spans="1:8">
      <c r="H16" s="173"/>
    </row>
    <row r="20" spans="1:2">
      <c r="A20" s="30" t="s">
        <v>889</v>
      </c>
    </row>
    <row r="21" spans="1:2">
      <c r="A21" s="230" t="s">
        <v>163</v>
      </c>
      <c r="B21" s="10" t="s">
        <v>890</v>
      </c>
    </row>
    <row r="22" spans="1:2">
      <c r="A22" s="13" t="s">
        <v>164</v>
      </c>
      <c r="B22" s="51">
        <v>35</v>
      </c>
    </row>
    <row r="23" spans="1:2">
      <c r="A23" s="13" t="s">
        <v>165</v>
      </c>
      <c r="B23" s="51">
        <v>77</v>
      </c>
    </row>
    <row r="24" spans="1:2">
      <c r="A24" s="13" t="s">
        <v>166</v>
      </c>
      <c r="B24" s="51">
        <v>141</v>
      </c>
    </row>
    <row r="25" spans="1:2">
      <c r="A25" s="13" t="s">
        <v>167</v>
      </c>
      <c r="B25" s="51">
        <v>69</v>
      </c>
    </row>
    <row r="26" spans="1:2">
      <c r="A26" s="13" t="s">
        <v>168</v>
      </c>
      <c r="B26" s="51">
        <v>35</v>
      </c>
    </row>
    <row r="27" spans="1:2">
      <c r="A27" s="13" t="s">
        <v>169</v>
      </c>
      <c r="B27" s="51">
        <v>357</v>
      </c>
    </row>
    <row r="28" spans="1:2">
      <c r="A28" s="41" t="s">
        <v>891</v>
      </c>
    </row>
  </sheetData>
  <mergeCells count="5">
    <mergeCell ref="D5:E6"/>
    <mergeCell ref="A14:C14"/>
    <mergeCell ref="A4:C4"/>
    <mergeCell ref="A5:A7"/>
    <mergeCell ref="B5:C6"/>
  </mergeCells>
  <phoneticPr fontId="1"/>
  <hyperlinks>
    <hyperlink ref="E1" location="目次!A1" display="目次に戻る" xr:uid="{00000000-0004-0000-0E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
  <sheetViews>
    <sheetView workbookViewId="0">
      <selection activeCell="G7" sqref="G7"/>
    </sheetView>
  </sheetViews>
  <sheetFormatPr defaultColWidth="9" defaultRowHeight="15"/>
  <cols>
    <col min="1" max="1" width="18" style="5" customWidth="1"/>
    <col min="2" max="7" width="18.08203125" style="5" customWidth="1"/>
    <col min="8" max="16384" width="9" style="5"/>
  </cols>
  <sheetData>
    <row r="1" spans="1:7" ht="18">
      <c r="D1" s="6"/>
      <c r="F1" s="107" t="s">
        <v>10</v>
      </c>
      <c r="G1"/>
    </row>
    <row r="2" spans="1:7" ht="19.5">
      <c r="A2" s="7" t="s">
        <v>11</v>
      </c>
    </row>
    <row r="3" spans="1:7" ht="19.5">
      <c r="A3" s="7"/>
    </row>
    <row r="4" spans="1:7">
      <c r="A4" s="341" t="s">
        <v>688</v>
      </c>
      <c r="B4" s="341"/>
      <c r="C4" s="341"/>
      <c r="D4" s="341"/>
    </row>
    <row r="5" spans="1:7">
      <c r="A5" s="10" t="s">
        <v>109</v>
      </c>
      <c r="B5" s="36">
        <v>2019</v>
      </c>
      <c r="C5" s="36">
        <v>2020</v>
      </c>
      <c r="D5" s="36">
        <v>2021</v>
      </c>
      <c r="E5" s="36">
        <v>2022</v>
      </c>
      <c r="F5" s="36">
        <v>2023</v>
      </c>
    </row>
    <row r="6" spans="1:7">
      <c r="A6" s="54" t="s">
        <v>170</v>
      </c>
      <c r="B6" s="22">
        <v>120</v>
      </c>
      <c r="C6" s="22">
        <v>0</v>
      </c>
      <c r="D6" s="22">
        <v>0</v>
      </c>
      <c r="E6" s="22">
        <v>640</v>
      </c>
      <c r="F6" s="51">
        <v>1700</v>
      </c>
    </row>
    <row r="7" spans="1:7">
      <c r="A7" s="329"/>
      <c r="B7" s="329"/>
      <c r="C7" s="329"/>
      <c r="D7" s="329"/>
    </row>
  </sheetData>
  <mergeCells count="2">
    <mergeCell ref="A4:D4"/>
    <mergeCell ref="A7:D7"/>
  </mergeCells>
  <phoneticPr fontId="1"/>
  <hyperlinks>
    <hyperlink ref="F1" location="目次!A1" display="目次に戻る" xr:uid="{872D0C22-8D4F-4EA1-BC43-A01EC2804E1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zoomScale="130" zoomScaleNormal="130" workbookViewId="0">
      <selection activeCell="F11" sqref="F11"/>
    </sheetView>
  </sheetViews>
  <sheetFormatPr defaultColWidth="9" defaultRowHeight="15"/>
  <cols>
    <col min="1" max="1" width="27.08203125" style="5" customWidth="1"/>
    <col min="2" max="7" width="12.5" style="5" customWidth="1"/>
    <col min="8" max="16384" width="9" style="5"/>
  </cols>
  <sheetData>
    <row r="1" spans="1:7" ht="18">
      <c r="D1" s="6"/>
      <c r="F1" s="119"/>
      <c r="G1" s="107" t="s">
        <v>10</v>
      </c>
    </row>
    <row r="2" spans="1:7" ht="19.5">
      <c r="A2" s="7" t="s">
        <v>11</v>
      </c>
    </row>
    <row r="3" spans="1:7" ht="19.5">
      <c r="A3" s="7"/>
    </row>
    <row r="4" spans="1:7">
      <c r="A4" s="341" t="s">
        <v>689</v>
      </c>
      <c r="B4" s="341"/>
      <c r="C4" s="341"/>
      <c r="D4" s="341"/>
    </row>
    <row r="5" spans="1:7">
      <c r="A5" s="10" t="s">
        <v>109</v>
      </c>
      <c r="B5" s="36">
        <v>2019</v>
      </c>
      <c r="C5" s="36">
        <v>2020</v>
      </c>
      <c r="D5" s="36">
        <v>2021</v>
      </c>
      <c r="E5" s="36">
        <v>2022</v>
      </c>
      <c r="F5" s="36">
        <v>2023</v>
      </c>
    </row>
    <row r="6" spans="1:7">
      <c r="A6" s="13" t="s">
        <v>255</v>
      </c>
      <c r="B6" s="22">
        <v>1225</v>
      </c>
      <c r="C6" s="22">
        <v>1200</v>
      </c>
      <c r="D6" s="51">
        <v>1252.7387000000001</v>
      </c>
      <c r="E6" s="51">
        <v>1305</v>
      </c>
      <c r="F6" s="432">
        <f>1290846.36/1000</f>
        <v>1290.84636</v>
      </c>
    </row>
    <row r="7" spans="1:7">
      <c r="A7" s="13" t="s">
        <v>256</v>
      </c>
      <c r="B7" s="22">
        <v>438</v>
      </c>
      <c r="C7" s="22">
        <v>450</v>
      </c>
      <c r="D7" s="51">
        <v>438.88659999999999</v>
      </c>
      <c r="E7" s="51">
        <v>411</v>
      </c>
      <c r="F7" s="432">
        <f>383113.8/1000</f>
        <v>383.11379999999997</v>
      </c>
    </row>
    <row r="8" spans="1:7">
      <c r="A8" s="42" t="s">
        <v>258</v>
      </c>
      <c r="B8" s="37">
        <v>5.94</v>
      </c>
      <c r="C8" s="37">
        <v>5.77</v>
      </c>
      <c r="D8" s="37">
        <v>5.69</v>
      </c>
      <c r="E8" s="37">
        <v>5.0199999999999996</v>
      </c>
      <c r="F8" s="436">
        <v>4.8888875919844672</v>
      </c>
    </row>
    <row r="9" spans="1:7" ht="15" customHeight="1">
      <c r="A9" s="364" t="s">
        <v>257</v>
      </c>
      <c r="B9" s="364"/>
      <c r="C9" s="364"/>
      <c r="D9" s="364"/>
      <c r="E9" s="364"/>
      <c r="F9" s="364"/>
      <c r="G9" s="27"/>
    </row>
  </sheetData>
  <mergeCells count="2">
    <mergeCell ref="A4:D4"/>
    <mergeCell ref="A9:F9"/>
  </mergeCells>
  <phoneticPr fontId="1"/>
  <hyperlinks>
    <hyperlink ref="G1" location="目次!A1" display="目次に戻る" xr:uid="{14CC7317-1038-4312-B3F5-988025B330D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9"/>
  <sheetViews>
    <sheetView zoomScale="130" zoomScaleNormal="130" workbookViewId="0">
      <selection activeCell="G6" sqref="G6:G7"/>
    </sheetView>
  </sheetViews>
  <sheetFormatPr defaultColWidth="9" defaultRowHeight="15"/>
  <cols>
    <col min="1" max="1" width="27.08203125" style="5" customWidth="1"/>
    <col min="2" max="2" width="15.1640625" style="5" customWidth="1"/>
    <col min="3" max="8" width="12.5" style="5" customWidth="1"/>
    <col min="9" max="16384" width="9" style="5"/>
  </cols>
  <sheetData>
    <row r="1" spans="1:8" ht="18">
      <c r="E1" s="6"/>
      <c r="G1" s="119"/>
      <c r="H1" s="107" t="s">
        <v>10</v>
      </c>
    </row>
    <row r="2" spans="1:8" ht="19.5">
      <c r="A2" s="7" t="s">
        <v>11</v>
      </c>
    </row>
    <row r="3" spans="1:8" ht="19.5">
      <c r="A3" s="7"/>
    </row>
    <row r="4" spans="1:8">
      <c r="A4" s="341" t="s">
        <v>690</v>
      </c>
      <c r="B4" s="341"/>
      <c r="C4" s="341"/>
      <c r="D4" s="341"/>
      <c r="E4" s="341"/>
    </row>
    <row r="5" spans="1:8" ht="15.65" customHeight="1">
      <c r="A5" s="10" t="s">
        <v>109</v>
      </c>
      <c r="B5" s="10" t="s">
        <v>110</v>
      </c>
      <c r="C5" s="36">
        <v>2019</v>
      </c>
      <c r="D5" s="36">
        <v>2020</v>
      </c>
      <c r="E5" s="36">
        <v>2021</v>
      </c>
      <c r="F5" s="36">
        <v>2022</v>
      </c>
      <c r="G5" s="36">
        <v>2023</v>
      </c>
    </row>
    <row r="6" spans="1:8">
      <c r="A6" s="13" t="s">
        <v>260</v>
      </c>
      <c r="B6" s="14">
        <v>3508</v>
      </c>
      <c r="C6" s="14">
        <v>2557</v>
      </c>
      <c r="D6" s="14">
        <v>2536</v>
      </c>
      <c r="E6" s="14">
        <v>2571</v>
      </c>
      <c r="F6" s="14">
        <v>2679</v>
      </c>
      <c r="G6" s="434">
        <f>'環境19.種類別廃棄物排出量と再資源化率'!C24</f>
        <v>2844.2804459999998</v>
      </c>
    </row>
    <row r="7" spans="1:8">
      <c r="A7" s="13" t="s">
        <v>261</v>
      </c>
      <c r="B7" s="122">
        <v>13.246</v>
      </c>
      <c r="C7" s="122">
        <v>9.2769999999999992</v>
      </c>
      <c r="D7" s="122">
        <v>8.9710000000000001</v>
      </c>
      <c r="E7" s="122">
        <v>8.7319999999999993</v>
      </c>
      <c r="F7" s="122">
        <v>7.7750000000000004</v>
      </c>
      <c r="G7" s="435">
        <f>2686467/333602.927</f>
        <v>8.0528879772089041</v>
      </c>
    </row>
    <row r="8" spans="1:8">
      <c r="A8" s="5" t="s">
        <v>259</v>
      </c>
    </row>
    <row r="9" spans="1:8">
      <c r="A9" s="5" t="s">
        <v>964</v>
      </c>
    </row>
  </sheetData>
  <mergeCells count="1">
    <mergeCell ref="A4:E4"/>
  </mergeCells>
  <phoneticPr fontId="1"/>
  <hyperlinks>
    <hyperlink ref="H1" location="目次!A1" display="目次に戻る" xr:uid="{596B5442-8C64-4290-9A64-D73ECAE488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27" sqref="A27"/>
    </sheetView>
  </sheetViews>
  <sheetFormatPr defaultColWidth="9" defaultRowHeight="15"/>
  <cols>
    <col min="1" max="1" width="52.58203125" style="5" customWidth="1"/>
    <col min="2" max="3" width="17.1640625" style="5" customWidth="1"/>
    <col min="4" max="16384" width="9" style="5"/>
  </cols>
  <sheetData>
    <row r="1" spans="1:3" ht="18">
      <c r="C1" s="107" t="s">
        <v>10</v>
      </c>
    </row>
    <row r="2" spans="1:3" ht="19.5">
      <c r="A2" s="7" t="s">
        <v>11</v>
      </c>
    </row>
    <row r="3" spans="1:3" ht="19.5">
      <c r="A3" s="7"/>
    </row>
    <row r="4" spans="1:3">
      <c r="A4" s="34" t="s">
        <v>83</v>
      </c>
      <c r="B4" s="32"/>
      <c r="C4" s="38"/>
    </row>
    <row r="5" spans="1:3">
      <c r="A5" s="36"/>
      <c r="B5" s="10" t="s">
        <v>78</v>
      </c>
      <c r="C5" s="10" t="s">
        <v>79</v>
      </c>
    </row>
    <row r="6" spans="1:3">
      <c r="A6" s="13" t="s">
        <v>965</v>
      </c>
      <c r="B6" s="33">
        <v>12</v>
      </c>
      <c r="C6" s="39">
        <v>0.92300000000000004</v>
      </c>
    </row>
    <row r="7" spans="1:3">
      <c r="A7" s="13" t="s">
        <v>80</v>
      </c>
      <c r="B7" s="33">
        <v>1</v>
      </c>
      <c r="C7" s="39">
        <v>1</v>
      </c>
    </row>
    <row r="8" spans="1:3">
      <c r="A8" s="15" t="s">
        <v>82</v>
      </c>
      <c r="B8" s="35">
        <v>6</v>
      </c>
      <c r="C8" s="39">
        <v>0.222</v>
      </c>
    </row>
    <row r="9" spans="1:3">
      <c r="A9" s="324"/>
      <c r="B9" s="324"/>
      <c r="C9" s="324"/>
    </row>
  </sheetData>
  <mergeCells count="1">
    <mergeCell ref="A9:C9"/>
  </mergeCells>
  <phoneticPr fontId="1"/>
  <hyperlinks>
    <hyperlink ref="C1" location="目次!A1" display="目次に戻る"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91"/>
  <sheetViews>
    <sheetView topLeftCell="A69" zoomScale="70" zoomScaleNormal="70" workbookViewId="0">
      <selection activeCell="I16" sqref="I16"/>
    </sheetView>
  </sheetViews>
  <sheetFormatPr defaultColWidth="9" defaultRowHeight="15"/>
  <cols>
    <col min="1" max="1" width="20.6640625" style="5" customWidth="1"/>
    <col min="2" max="2" width="14.1640625" style="5" customWidth="1"/>
    <col min="3" max="3" width="17.1640625" style="5" customWidth="1"/>
    <col min="4" max="4" width="18" style="5" customWidth="1"/>
    <col min="5" max="5" width="22.6640625" style="5" customWidth="1"/>
    <col min="6" max="6" width="16.5" style="5" customWidth="1"/>
    <col min="7" max="16" width="14.1640625" style="5" customWidth="1"/>
    <col min="17" max="16384" width="9" style="5"/>
  </cols>
  <sheetData>
    <row r="1" spans="1:11" ht="18">
      <c r="F1" s="107" t="s">
        <v>10</v>
      </c>
      <c r="J1" s="6"/>
    </row>
    <row r="2" spans="1:11" ht="19.5">
      <c r="A2" s="7" t="s">
        <v>11</v>
      </c>
    </row>
    <row r="3" spans="1:11" ht="19.5">
      <c r="A3" s="7"/>
    </row>
    <row r="4" spans="1:11">
      <c r="A4" s="325" t="s">
        <v>722</v>
      </c>
      <c r="B4" s="325"/>
      <c r="C4" s="325"/>
      <c r="D4" s="325"/>
      <c r="E4" s="325"/>
      <c r="F4" s="325"/>
      <c r="G4" s="325"/>
      <c r="H4" s="325"/>
      <c r="I4" s="325"/>
      <c r="J4" s="325"/>
    </row>
    <row r="5" spans="1:11" ht="18">
      <c r="A5"/>
      <c r="B5"/>
      <c r="C5"/>
      <c r="D5"/>
      <c r="E5"/>
      <c r="F5"/>
      <c r="G5"/>
      <c r="H5"/>
      <c r="I5"/>
      <c r="J5"/>
      <c r="K5"/>
    </row>
    <row r="6" spans="1:11" ht="18" customHeight="1">
      <c r="A6" s="341" t="s">
        <v>723</v>
      </c>
      <c r="B6" s="341"/>
      <c r="C6" s="341"/>
      <c r="D6" s="8"/>
      <c r="E6" s="8"/>
      <c r="F6" s="8"/>
      <c r="G6"/>
      <c r="H6"/>
      <c r="I6"/>
      <c r="J6"/>
      <c r="K6"/>
    </row>
    <row r="7" spans="1:11" ht="18" customHeight="1">
      <c r="A7" s="366" t="s">
        <v>692</v>
      </c>
      <c r="B7" s="369">
        <v>2023</v>
      </c>
      <c r="C7" s="370"/>
      <c r="D7" s="370"/>
      <c r="E7" s="370"/>
      <c r="F7" s="371"/>
      <c r="G7"/>
      <c r="H7"/>
      <c r="I7"/>
      <c r="J7"/>
      <c r="K7"/>
    </row>
    <row r="8" spans="1:11" ht="18">
      <c r="A8" s="367"/>
      <c r="B8" s="157"/>
      <c r="C8" s="158" t="s">
        <v>693</v>
      </c>
      <c r="D8" s="158" t="s">
        <v>694</v>
      </c>
      <c r="E8" s="158" t="s">
        <v>695</v>
      </c>
      <c r="F8" s="158" t="s">
        <v>696</v>
      </c>
      <c r="G8"/>
      <c r="H8"/>
      <c r="I8"/>
      <c r="J8"/>
      <c r="K8"/>
    </row>
    <row r="9" spans="1:11" ht="18">
      <c r="A9" s="367"/>
      <c r="B9" s="231" t="s">
        <v>773</v>
      </c>
      <c r="C9" s="441">
        <v>895.25160499999993</v>
      </c>
      <c r="D9" s="441">
        <v>895.25160499999993</v>
      </c>
      <c r="E9" s="232">
        <f>C9-D9</f>
        <v>0</v>
      </c>
      <c r="F9" s="233">
        <f>D9/C9</f>
        <v>1</v>
      </c>
      <c r="G9" s="170"/>
      <c r="H9"/>
      <c r="I9"/>
      <c r="J9"/>
      <c r="K9"/>
    </row>
    <row r="10" spans="1:11" ht="18">
      <c r="A10" s="367"/>
      <c r="B10" s="234" t="s">
        <v>774</v>
      </c>
      <c r="C10" s="439">
        <v>446.55981000000003</v>
      </c>
      <c r="D10" s="439">
        <v>445.27852999999993</v>
      </c>
      <c r="E10" s="235">
        <f t="shared" ref="E10:E19" si="0">C10-D10</f>
        <v>1.2812800000000948</v>
      </c>
      <c r="F10" s="236">
        <f t="shared" ref="F10:F18" si="1">D10/C10</f>
        <v>0.99713077627832181</v>
      </c>
      <c r="G10" s="170"/>
      <c r="H10"/>
      <c r="I10"/>
      <c r="J10"/>
      <c r="K10"/>
    </row>
    <row r="11" spans="1:11" ht="18">
      <c r="A11" s="367"/>
      <c r="B11" s="234" t="s">
        <v>775</v>
      </c>
      <c r="C11" s="439">
        <v>992.33476999999993</v>
      </c>
      <c r="D11" s="439">
        <v>992.30727000000002</v>
      </c>
      <c r="E11" s="235">
        <f t="shared" si="0"/>
        <v>2.7499999999918145E-2</v>
      </c>
      <c r="F11" s="236">
        <f t="shared" si="1"/>
        <v>0.9999722875779109</v>
      </c>
      <c r="G11" s="170"/>
      <c r="H11"/>
      <c r="I11"/>
      <c r="J11"/>
      <c r="K11"/>
    </row>
    <row r="12" spans="1:11" ht="18">
      <c r="A12" s="367"/>
      <c r="B12" s="234" t="s">
        <v>776</v>
      </c>
      <c r="C12" s="439">
        <v>381.14648</v>
      </c>
      <c r="D12" s="439">
        <v>379.99144999999999</v>
      </c>
      <c r="E12" s="235">
        <f t="shared" si="0"/>
        <v>1.1550300000000107</v>
      </c>
      <c r="F12" s="236">
        <f t="shared" si="1"/>
        <v>0.9969695902740594</v>
      </c>
      <c r="G12" s="170"/>
      <c r="H12"/>
      <c r="I12"/>
      <c r="J12"/>
      <c r="K12"/>
    </row>
    <row r="13" spans="1:11" ht="18">
      <c r="A13" s="367"/>
      <c r="B13" s="234" t="s">
        <v>777</v>
      </c>
      <c r="C13" s="439">
        <v>30.968910000000001</v>
      </c>
      <c r="D13" s="439">
        <v>28.357900000000001</v>
      </c>
      <c r="E13" s="235">
        <f t="shared" si="0"/>
        <v>2.6110100000000003</v>
      </c>
      <c r="F13" s="236">
        <f t="shared" si="1"/>
        <v>0.91568931551029731</v>
      </c>
      <c r="G13" s="170"/>
      <c r="H13"/>
      <c r="I13"/>
      <c r="J13"/>
      <c r="K13"/>
    </row>
    <row r="14" spans="1:11" ht="18">
      <c r="A14" s="367"/>
      <c r="B14" s="234" t="s">
        <v>778</v>
      </c>
      <c r="C14" s="439">
        <v>3.3893599999999999</v>
      </c>
      <c r="D14" s="439">
        <v>3.2849599999999999</v>
      </c>
      <c r="E14" s="235">
        <f t="shared" si="0"/>
        <v>0.10440000000000005</v>
      </c>
      <c r="F14" s="236">
        <f t="shared" si="1"/>
        <v>0.96919772464418064</v>
      </c>
      <c r="G14" s="170"/>
      <c r="H14"/>
      <c r="I14"/>
      <c r="J14"/>
      <c r="K14"/>
    </row>
    <row r="15" spans="1:11" ht="18">
      <c r="A15" s="367"/>
      <c r="B15" s="234" t="s">
        <v>779</v>
      </c>
      <c r="C15" s="439">
        <v>67.827079999999995</v>
      </c>
      <c r="D15" s="439">
        <v>59.069540000000003</v>
      </c>
      <c r="E15" s="235">
        <f t="shared" si="0"/>
        <v>8.7575399999999917</v>
      </c>
      <c r="F15" s="236">
        <f t="shared" si="1"/>
        <v>0.87088431346300044</v>
      </c>
      <c r="G15" s="170"/>
      <c r="H15"/>
      <c r="I15"/>
      <c r="J15"/>
      <c r="K15"/>
    </row>
    <row r="16" spans="1:11" ht="18">
      <c r="A16" s="367"/>
      <c r="B16" s="234" t="s">
        <v>780</v>
      </c>
      <c r="C16" s="439">
        <v>4.1466700000000003</v>
      </c>
      <c r="D16" s="439">
        <v>4.1390399999999996</v>
      </c>
      <c r="E16" s="235">
        <f t="shared" si="0"/>
        <v>7.6300000000006918E-3</v>
      </c>
      <c r="F16" s="236">
        <f t="shared" si="1"/>
        <v>0.99815996932478335</v>
      </c>
      <c r="G16" s="170"/>
      <c r="H16"/>
      <c r="I16"/>
      <c r="J16"/>
      <c r="K16"/>
    </row>
    <row r="17" spans="1:11" ht="18">
      <c r="A17" s="367"/>
      <c r="B17" s="234" t="s">
        <v>706</v>
      </c>
      <c r="C17" s="439">
        <v>3.0970300000000002</v>
      </c>
      <c r="D17" s="439">
        <v>3.0960900000000002</v>
      </c>
      <c r="E17" s="235">
        <f t="shared" si="0"/>
        <v>9.3999999999994088E-4</v>
      </c>
      <c r="F17" s="236">
        <f t="shared" si="1"/>
        <v>0.99969648340506878</v>
      </c>
      <c r="G17" s="170"/>
      <c r="H17"/>
      <c r="I17"/>
      <c r="J17"/>
      <c r="K17"/>
    </row>
    <row r="18" spans="1:11" ht="18">
      <c r="A18" s="367"/>
      <c r="B18" s="234" t="s">
        <v>781</v>
      </c>
      <c r="C18" s="439">
        <v>14.145731000000001</v>
      </c>
      <c r="D18" s="439">
        <v>14.14533</v>
      </c>
      <c r="E18" s="235">
        <f t="shared" si="0"/>
        <v>4.0100000000187208E-4</v>
      </c>
      <c r="F18" s="236">
        <f t="shared" si="1"/>
        <v>0.99997165222497153</v>
      </c>
      <c r="G18" s="170"/>
      <c r="H18"/>
      <c r="I18"/>
      <c r="J18"/>
      <c r="K18"/>
    </row>
    <row r="19" spans="1:11" ht="18">
      <c r="A19" s="367"/>
      <c r="B19" s="237" t="s">
        <v>782</v>
      </c>
      <c r="C19" s="440">
        <v>0</v>
      </c>
      <c r="D19" s="440">
        <v>0</v>
      </c>
      <c r="E19" s="239">
        <f t="shared" si="0"/>
        <v>0</v>
      </c>
      <c r="F19" s="240" t="s">
        <v>672</v>
      </c>
      <c r="G19" s="170"/>
      <c r="H19"/>
      <c r="I19"/>
      <c r="J19"/>
      <c r="K19"/>
    </row>
    <row r="20" spans="1:11" ht="18.5" thickBot="1">
      <c r="A20" s="368"/>
      <c r="B20" s="241" t="s">
        <v>783</v>
      </c>
      <c r="C20" s="442">
        <f>SUM(C9:C19)</f>
        <v>2838.8674459999997</v>
      </c>
      <c r="D20" s="442">
        <f>SUM(D9:D19)</f>
        <v>2824.9217149999999</v>
      </c>
      <c r="E20" s="242">
        <f>SUM(E9:E19)</f>
        <v>13.945731000000018</v>
      </c>
      <c r="F20" s="243">
        <f>+D20/C20</f>
        <v>0.99508757232760214</v>
      </c>
      <c r="G20" s="170"/>
      <c r="H20"/>
      <c r="I20"/>
      <c r="J20"/>
      <c r="K20"/>
    </row>
    <row r="21" spans="1:11" ht="18.5" thickTop="1">
      <c r="A21" s="383" t="s">
        <v>713</v>
      </c>
      <c r="B21" s="244" t="s">
        <v>781</v>
      </c>
      <c r="C21" s="443">
        <v>0.91799999999999993</v>
      </c>
      <c r="D21" s="443">
        <v>0.79800000000000004</v>
      </c>
      <c r="E21" s="245">
        <f t="shared" ref="E21:E22" si="2">C21-D21</f>
        <v>0.11999999999999988</v>
      </c>
      <c r="F21" s="246">
        <f t="shared" ref="F21:F22" si="3">+D21/C21</f>
        <v>0.86928104575163412</v>
      </c>
      <c r="G21" s="170"/>
      <c r="H21"/>
      <c r="I21"/>
      <c r="J21"/>
      <c r="K21"/>
    </row>
    <row r="22" spans="1:11" ht="18">
      <c r="A22" s="384"/>
      <c r="B22" s="247" t="s">
        <v>782</v>
      </c>
      <c r="C22" s="444">
        <v>4.4949999999999992</v>
      </c>
      <c r="D22" s="444">
        <v>4.4949999999999992</v>
      </c>
      <c r="E22" s="248">
        <f t="shared" si="2"/>
        <v>0</v>
      </c>
      <c r="F22" s="249">
        <f t="shared" si="3"/>
        <v>1</v>
      </c>
      <c r="G22" s="170"/>
      <c r="H22"/>
      <c r="I22"/>
      <c r="J22"/>
      <c r="K22"/>
    </row>
    <row r="23" spans="1:11" ht="18.5" thickBot="1">
      <c r="A23" s="385"/>
      <c r="B23" s="241" t="s">
        <v>701</v>
      </c>
      <c r="C23" s="445">
        <f>SUM(C21:C22)</f>
        <v>5.4129999999999994</v>
      </c>
      <c r="D23" s="445">
        <f>SUM(D21:D22)</f>
        <v>5.2929999999999993</v>
      </c>
      <c r="E23" s="250">
        <f>SUM(E21:E22)</f>
        <v>0.11999999999999988</v>
      </c>
      <c r="F23" s="243">
        <f>+D23/C23</f>
        <v>0.97783114723813036</v>
      </c>
      <c r="G23" s="170"/>
      <c r="H23"/>
      <c r="I23"/>
      <c r="J23"/>
      <c r="K23"/>
    </row>
    <row r="24" spans="1:11" ht="18.5" thickTop="1">
      <c r="A24" s="372" t="s">
        <v>149</v>
      </c>
      <c r="B24" s="372"/>
      <c r="C24" s="446">
        <f>SUM(C23,C20)</f>
        <v>2844.2804459999998</v>
      </c>
      <c r="D24" s="446">
        <f>SUM(D23,D20)</f>
        <v>2830.2147150000001</v>
      </c>
      <c r="E24" s="251">
        <f>SUM(E23,E20)</f>
        <v>14.065731000000017</v>
      </c>
      <c r="F24" s="249">
        <f>+D24/C24</f>
        <v>0.99505473132236988</v>
      </c>
      <c r="H24"/>
      <c r="I24"/>
      <c r="J24"/>
      <c r="K24"/>
    </row>
    <row r="25" spans="1:11" ht="18">
      <c r="A25" s="117" t="s">
        <v>654</v>
      </c>
      <c r="B25" s="112"/>
      <c r="C25" s="112"/>
      <c r="D25" s="112"/>
      <c r="E25" s="112"/>
      <c r="F25" s="112"/>
      <c r="G25"/>
      <c r="H25"/>
      <c r="I25"/>
      <c r="J25"/>
      <c r="K25"/>
    </row>
    <row r="26" spans="1:11" ht="18">
      <c r="A26" s="41" t="s">
        <v>784</v>
      </c>
      <c r="B26" s="28"/>
      <c r="C26" s="28"/>
      <c r="D26" s="28"/>
      <c r="E26" s="28"/>
      <c r="F26" s="28"/>
      <c r="G26"/>
      <c r="H26"/>
      <c r="I26"/>
      <c r="J26"/>
      <c r="K26"/>
    </row>
    <row r="27" spans="1:11" ht="18">
      <c r="G27"/>
      <c r="H27"/>
      <c r="I27"/>
      <c r="J27"/>
      <c r="K27"/>
    </row>
    <row r="28" spans="1:11" ht="18.649999999999999" customHeight="1">
      <c r="A28" s="123" t="s">
        <v>691</v>
      </c>
      <c r="B28" s="124"/>
      <c r="C28" s="124"/>
      <c r="D28" s="124"/>
      <c r="E28" s="124"/>
      <c r="F28" s="124"/>
    </row>
    <row r="29" spans="1:11" ht="18.649999999999999" customHeight="1">
      <c r="A29" s="366" t="s">
        <v>692</v>
      </c>
      <c r="B29" s="369">
        <v>2023</v>
      </c>
      <c r="C29" s="370"/>
      <c r="D29" s="370"/>
      <c r="E29" s="370"/>
      <c r="F29" s="371"/>
    </row>
    <row r="30" spans="1:11" ht="18.649999999999999" customHeight="1">
      <c r="A30" s="367"/>
      <c r="B30" s="157"/>
      <c r="C30" s="158" t="s">
        <v>693</v>
      </c>
      <c r="D30" s="158" t="s">
        <v>694</v>
      </c>
      <c r="E30" s="158" t="s">
        <v>695</v>
      </c>
      <c r="F30" s="158" t="s">
        <v>696</v>
      </c>
    </row>
    <row r="31" spans="1:11" ht="18.649999999999999" customHeight="1">
      <c r="A31" s="367"/>
      <c r="B31" s="252" t="s">
        <v>697</v>
      </c>
      <c r="C31" s="253">
        <v>11.899999999999999</v>
      </c>
      <c r="D31" s="253">
        <v>11.899999999999999</v>
      </c>
      <c r="E31" s="253">
        <v>0</v>
      </c>
      <c r="F31" s="254">
        <v>1</v>
      </c>
      <c r="G31" s="170"/>
    </row>
    <row r="32" spans="1:11" ht="18.649999999999999" customHeight="1">
      <c r="A32" s="367"/>
      <c r="B32" s="234" t="s">
        <v>702</v>
      </c>
      <c r="C32" s="255">
        <v>29.71</v>
      </c>
      <c r="D32" s="255">
        <v>29.71</v>
      </c>
      <c r="E32" s="256">
        <v>0</v>
      </c>
      <c r="F32" s="236">
        <v>1</v>
      </c>
      <c r="G32" s="170"/>
    </row>
    <row r="33" spans="1:8" ht="18.649999999999999" customHeight="1">
      <c r="A33" s="367"/>
      <c r="B33" s="234" t="s">
        <v>268</v>
      </c>
      <c r="C33" s="255">
        <v>4.4000000000000004</v>
      </c>
      <c r="D33" s="255">
        <v>4.4000000000000004</v>
      </c>
      <c r="E33" s="256">
        <v>0</v>
      </c>
      <c r="F33" s="236">
        <v>1</v>
      </c>
      <c r="G33" s="170"/>
    </row>
    <row r="34" spans="1:8" ht="18.649999999999999" customHeight="1">
      <c r="A34" s="367"/>
      <c r="B34" s="234" t="s">
        <v>704</v>
      </c>
      <c r="C34" s="255">
        <v>3</v>
      </c>
      <c r="D34" s="255">
        <v>3</v>
      </c>
      <c r="E34" s="256">
        <v>0</v>
      </c>
      <c r="F34" s="236">
        <v>1</v>
      </c>
      <c r="G34" s="170"/>
    </row>
    <row r="35" spans="1:8" ht="18.649999999999999" customHeight="1">
      <c r="A35" s="367"/>
      <c r="B35" s="234" t="s">
        <v>705</v>
      </c>
      <c r="C35" s="255">
        <v>0</v>
      </c>
      <c r="D35" s="255">
        <v>0</v>
      </c>
      <c r="E35" s="256">
        <v>0</v>
      </c>
      <c r="F35" s="236" t="s">
        <v>672</v>
      </c>
      <c r="G35" s="170"/>
    </row>
    <row r="36" spans="1:8" ht="18.649999999999999" customHeight="1">
      <c r="A36" s="367"/>
      <c r="B36" s="234" t="s">
        <v>706</v>
      </c>
      <c r="C36" s="255">
        <v>0</v>
      </c>
      <c r="D36" s="255">
        <v>0</v>
      </c>
      <c r="E36" s="256">
        <v>0</v>
      </c>
      <c r="F36" s="236" t="s">
        <v>672</v>
      </c>
      <c r="G36" s="170"/>
    </row>
    <row r="37" spans="1:8" ht="18.649999999999999" customHeight="1">
      <c r="A37" s="367"/>
      <c r="B37" s="234" t="s">
        <v>707</v>
      </c>
      <c r="C37" s="255">
        <v>0</v>
      </c>
      <c r="D37" s="255">
        <v>0</v>
      </c>
      <c r="E37" s="256">
        <v>0</v>
      </c>
      <c r="F37" s="236" t="s">
        <v>672</v>
      </c>
      <c r="G37" s="170"/>
    </row>
    <row r="38" spans="1:8" ht="18.649999999999999" customHeight="1">
      <c r="A38" s="367"/>
      <c r="B38" s="234" t="s">
        <v>712</v>
      </c>
      <c r="C38" s="255">
        <v>0</v>
      </c>
      <c r="D38" s="255">
        <v>0</v>
      </c>
      <c r="E38" s="256">
        <v>0</v>
      </c>
      <c r="F38" s="236" t="s">
        <v>672</v>
      </c>
      <c r="G38" s="170"/>
    </row>
    <row r="39" spans="1:8" ht="18.649999999999999" customHeight="1">
      <c r="A39" s="367"/>
      <c r="B39" s="237" t="s">
        <v>77</v>
      </c>
      <c r="C39" s="238">
        <v>0</v>
      </c>
      <c r="D39" s="238">
        <v>0</v>
      </c>
      <c r="E39" s="257">
        <v>0</v>
      </c>
      <c r="F39" s="240">
        <v>1</v>
      </c>
      <c r="G39" s="170"/>
    </row>
    <row r="40" spans="1:8" ht="18.649999999999999" customHeight="1" thickBot="1">
      <c r="A40" s="368"/>
      <c r="B40" s="241" t="s">
        <v>701</v>
      </c>
      <c r="C40" s="242">
        <f>SUM(C31:C39)</f>
        <v>49.01</v>
      </c>
      <c r="D40" s="242">
        <f>SUM(D31:D39)</f>
        <v>49.01</v>
      </c>
      <c r="E40" s="242">
        <f>SUM(E31:E39)</f>
        <v>0</v>
      </c>
      <c r="F40" s="243">
        <f>+D40/C40</f>
        <v>1</v>
      </c>
      <c r="G40" s="170"/>
    </row>
    <row r="41" spans="1:8" ht="18.649999999999999" customHeight="1" thickTop="1">
      <c r="A41" s="383" t="s">
        <v>713</v>
      </c>
      <c r="B41" s="244" t="s">
        <v>714</v>
      </c>
      <c r="C41" s="258">
        <v>6.3879999999999999</v>
      </c>
      <c r="D41" s="258">
        <v>6.3879999999999999</v>
      </c>
      <c r="E41" s="258">
        <f t="shared" ref="E41:E45" si="4">+C41-D41</f>
        <v>0</v>
      </c>
      <c r="F41" s="246">
        <f>+D41/C41</f>
        <v>1</v>
      </c>
      <c r="G41" s="170"/>
    </row>
    <row r="42" spans="1:8" ht="18.649999999999999" customHeight="1">
      <c r="A42" s="384"/>
      <c r="B42" s="234" t="s">
        <v>715</v>
      </c>
      <c r="C42" s="256">
        <v>0</v>
      </c>
      <c r="D42" s="256">
        <v>0</v>
      </c>
      <c r="E42" s="256">
        <f t="shared" si="4"/>
        <v>0</v>
      </c>
      <c r="F42" s="236" t="s">
        <v>672</v>
      </c>
      <c r="G42" s="170"/>
    </row>
    <row r="43" spans="1:8" ht="18.649999999999999" customHeight="1">
      <c r="A43" s="384"/>
      <c r="B43" s="234" t="s">
        <v>716</v>
      </c>
      <c r="C43" s="256">
        <v>0</v>
      </c>
      <c r="D43" s="256">
        <v>0</v>
      </c>
      <c r="E43" s="256">
        <f t="shared" si="4"/>
        <v>0</v>
      </c>
      <c r="F43" s="236" t="s">
        <v>672</v>
      </c>
      <c r="G43" s="170"/>
    </row>
    <row r="44" spans="1:8" ht="18.649999999999999" customHeight="1">
      <c r="A44" s="384"/>
      <c r="B44" s="234" t="s">
        <v>717</v>
      </c>
      <c r="C44" s="256">
        <v>12.705</v>
      </c>
      <c r="D44" s="256">
        <v>12.705</v>
      </c>
      <c r="E44" s="256">
        <f t="shared" si="4"/>
        <v>0</v>
      </c>
      <c r="F44" s="236">
        <f>+D44/C44</f>
        <v>1</v>
      </c>
      <c r="G44" s="170"/>
    </row>
    <row r="45" spans="1:8" ht="18.649999999999999" customHeight="1">
      <c r="A45" s="384"/>
      <c r="B45" s="237" t="s">
        <v>148</v>
      </c>
      <c r="C45" s="257">
        <v>0.43</v>
      </c>
      <c r="D45" s="257">
        <v>0.43</v>
      </c>
      <c r="E45" s="257">
        <f t="shared" si="4"/>
        <v>0</v>
      </c>
      <c r="F45" s="236">
        <f>+D45/C45</f>
        <v>1</v>
      </c>
      <c r="G45" s="170"/>
    </row>
    <row r="46" spans="1:8" ht="18.649999999999999" customHeight="1" thickBot="1">
      <c r="A46" s="385"/>
      <c r="B46" s="241" t="s">
        <v>701</v>
      </c>
      <c r="C46" s="259">
        <f>SUM(C41:C45)</f>
        <v>19.523</v>
      </c>
      <c r="D46" s="259">
        <f>SUM(D41:D45)</f>
        <v>19.523</v>
      </c>
      <c r="E46" s="259">
        <f t="shared" ref="E46" si="5">SUM(E41:E45)</f>
        <v>0</v>
      </c>
      <c r="F46" s="243">
        <f>+D46/C46</f>
        <v>1</v>
      </c>
      <c r="G46" s="170"/>
    </row>
    <row r="47" spans="1:8" ht="18.649999999999999" customHeight="1" thickTop="1">
      <c r="A47" s="372" t="s">
        <v>149</v>
      </c>
      <c r="B47" s="372"/>
      <c r="C47" s="251">
        <f>SUM(C46,C40)</f>
        <v>68.533000000000001</v>
      </c>
      <c r="D47" s="251">
        <f t="shared" ref="D47:E47" si="6">SUM(D46,D40)</f>
        <v>68.533000000000001</v>
      </c>
      <c r="E47" s="251">
        <f t="shared" si="6"/>
        <v>0</v>
      </c>
      <c r="F47" s="249">
        <f>+D47/C47</f>
        <v>1</v>
      </c>
      <c r="H47"/>
    </row>
    <row r="50" spans="1:8" ht="17.75" customHeight="1">
      <c r="A50" s="123" t="s">
        <v>718</v>
      </c>
      <c r="B50" s="124"/>
      <c r="C50" s="124"/>
      <c r="D50" s="124"/>
      <c r="E50" s="124"/>
      <c r="F50" s="124"/>
      <c r="G50" s="124"/>
    </row>
    <row r="51" spans="1:8" ht="17.75" customHeight="1" thickBot="1">
      <c r="A51" s="5" t="s">
        <v>719</v>
      </c>
      <c r="G51" s="125"/>
    </row>
    <row r="52" spans="1:8" ht="17.75" customHeight="1">
      <c r="A52" s="375"/>
      <c r="B52" s="376"/>
      <c r="C52" s="386">
        <v>2023</v>
      </c>
      <c r="D52" s="387"/>
      <c r="E52" s="387"/>
      <c r="F52" s="388"/>
      <c r="G52" s="125"/>
    </row>
    <row r="53" spans="1:8" ht="17.75" customHeight="1">
      <c r="A53" s="377"/>
      <c r="B53" s="378"/>
      <c r="C53" s="159" t="s">
        <v>698</v>
      </c>
      <c r="D53" s="159" t="s">
        <v>699</v>
      </c>
      <c r="E53" s="160" t="s">
        <v>700</v>
      </c>
      <c r="F53" s="161" t="s">
        <v>701</v>
      </c>
      <c r="G53" s="125"/>
    </row>
    <row r="54" spans="1:8" ht="17.75" customHeight="1">
      <c r="A54" s="379" t="s">
        <v>692</v>
      </c>
      <c r="B54" s="127" t="s">
        <v>720</v>
      </c>
      <c r="C54" s="266">
        <v>0</v>
      </c>
      <c r="D54" s="266">
        <v>970.96243000000004</v>
      </c>
      <c r="E54" s="267">
        <v>1041.1478300000001</v>
      </c>
      <c r="F54" s="260">
        <f>SUM(C54:E54)</f>
        <v>2012.1102600000002</v>
      </c>
      <c r="G54" s="170"/>
    </row>
    <row r="55" spans="1:8" ht="17.75" customHeight="1">
      <c r="A55" s="380"/>
      <c r="B55" s="150" t="s">
        <v>340</v>
      </c>
      <c r="C55" s="268">
        <v>0</v>
      </c>
      <c r="D55" s="268">
        <v>49</v>
      </c>
      <c r="E55" s="269">
        <v>0</v>
      </c>
      <c r="F55" s="261">
        <f t="shared" ref="F55:F58" si="7">SUM(C55:E55)</f>
        <v>49</v>
      </c>
      <c r="G55" s="170"/>
    </row>
    <row r="56" spans="1:8" ht="17.75" customHeight="1">
      <c r="A56" s="373" t="s">
        <v>701</v>
      </c>
      <c r="B56" s="374"/>
      <c r="C56" s="266">
        <f>C54+C55</f>
        <v>0</v>
      </c>
      <c r="D56" s="266">
        <f>D54+D55</f>
        <v>1019.96243</v>
      </c>
      <c r="E56" s="266">
        <f>E54+E55</f>
        <v>1041.1478300000001</v>
      </c>
      <c r="F56" s="260">
        <f t="shared" ref="F56" si="8">SUM(F54:F55)</f>
        <v>2061.1102600000004</v>
      </c>
      <c r="G56" s="170"/>
    </row>
    <row r="57" spans="1:8" ht="17.75" customHeight="1">
      <c r="A57" s="379" t="s">
        <v>703</v>
      </c>
      <c r="B57" s="126" t="s">
        <v>720</v>
      </c>
      <c r="C57" s="270">
        <v>0</v>
      </c>
      <c r="D57" s="270">
        <v>4.4879999999999995</v>
      </c>
      <c r="E57" s="271">
        <v>0</v>
      </c>
      <c r="F57" s="262">
        <f t="shared" si="7"/>
        <v>4.4879999999999995</v>
      </c>
      <c r="G57" s="170"/>
    </row>
    <row r="58" spans="1:8" ht="17.75" customHeight="1">
      <c r="A58" s="380"/>
      <c r="B58" s="151" t="s">
        <v>340</v>
      </c>
      <c r="C58" s="272">
        <v>0</v>
      </c>
      <c r="D58" s="272">
        <v>19.5</v>
      </c>
      <c r="E58" s="273">
        <v>0</v>
      </c>
      <c r="F58" s="263">
        <f t="shared" si="7"/>
        <v>19.5</v>
      </c>
      <c r="G58" s="170"/>
    </row>
    <row r="59" spans="1:8" ht="17.75" customHeight="1" thickBot="1">
      <c r="A59" s="381" t="s">
        <v>701</v>
      </c>
      <c r="B59" s="382"/>
      <c r="C59" s="266">
        <f>C57+C58</f>
        <v>0</v>
      </c>
      <c r="D59" s="266">
        <f>D57+D58</f>
        <v>23.988</v>
      </c>
      <c r="E59" s="266">
        <f>E57+E58</f>
        <v>0</v>
      </c>
      <c r="F59" s="264">
        <f t="shared" ref="F59" si="9">SUM(F57:F58)</f>
        <v>23.988</v>
      </c>
      <c r="G59" s="170"/>
    </row>
    <row r="60" spans="1:8" ht="17.75" customHeight="1" thickTop="1" thickBot="1">
      <c r="A60" s="389" t="s">
        <v>149</v>
      </c>
      <c r="B60" s="390"/>
      <c r="C60" s="274">
        <f>SUM(C59,C56)</f>
        <v>0</v>
      </c>
      <c r="D60" s="274">
        <f>SUM(D59,D56)</f>
        <v>1043.9504300000001</v>
      </c>
      <c r="E60" s="275">
        <f t="shared" ref="E60:F60" si="10">SUM(E59,E56)</f>
        <v>1041.1478300000001</v>
      </c>
      <c r="F60" s="265">
        <f t="shared" si="10"/>
        <v>2085.0982600000002</v>
      </c>
      <c r="H60"/>
    </row>
    <row r="61" spans="1:8">
      <c r="A61" s="5" t="s">
        <v>785</v>
      </c>
      <c r="G61" s="125"/>
    </row>
    <row r="62" spans="1:8">
      <c r="G62" s="125"/>
    </row>
    <row r="63" spans="1:8" ht="17.75" customHeight="1" thickBot="1">
      <c r="A63" s="5" t="s">
        <v>721</v>
      </c>
      <c r="G63" s="125"/>
    </row>
    <row r="64" spans="1:8" ht="17.75" customHeight="1">
      <c r="A64" s="375"/>
      <c r="B64" s="376"/>
      <c r="C64" s="386">
        <v>2023</v>
      </c>
      <c r="D64" s="387"/>
      <c r="E64" s="387"/>
      <c r="F64" s="387"/>
      <c r="G64" s="388"/>
    </row>
    <row r="65" spans="1:16" ht="30.65" customHeight="1">
      <c r="A65" s="377"/>
      <c r="B65" s="378"/>
      <c r="C65" s="159" t="s">
        <v>708</v>
      </c>
      <c r="D65" s="159" t="s">
        <v>709</v>
      </c>
      <c r="E65" s="160" t="s">
        <v>710</v>
      </c>
      <c r="F65" s="162" t="s">
        <v>711</v>
      </c>
      <c r="G65" s="161" t="s">
        <v>701</v>
      </c>
    </row>
    <row r="66" spans="1:16" ht="17.75" customHeight="1">
      <c r="A66" s="379" t="s">
        <v>692</v>
      </c>
      <c r="B66" s="127" t="s">
        <v>720</v>
      </c>
      <c r="C66" s="276">
        <v>819.62134499999979</v>
      </c>
      <c r="D66" s="276">
        <v>13.92770100000098</v>
      </c>
      <c r="E66" s="276">
        <v>0</v>
      </c>
      <c r="F66" s="276">
        <v>0</v>
      </c>
      <c r="G66" s="277">
        <f>SUM(C66:F66)</f>
        <v>833.54904600000077</v>
      </c>
    </row>
    <row r="67" spans="1:16" ht="17.75" customHeight="1">
      <c r="A67" s="380"/>
      <c r="B67" s="150" t="s">
        <v>340</v>
      </c>
      <c r="C67" s="278">
        <v>0</v>
      </c>
      <c r="D67" s="278">
        <v>0</v>
      </c>
      <c r="E67" s="278">
        <v>0</v>
      </c>
      <c r="F67" s="278">
        <v>0</v>
      </c>
      <c r="G67" s="279">
        <f t="shared" ref="G67:G71" si="11">SUM(C67:F67)</f>
        <v>0</v>
      </c>
    </row>
    <row r="68" spans="1:16" ht="17.75" customHeight="1">
      <c r="A68" s="373" t="s">
        <v>701</v>
      </c>
      <c r="B68" s="374"/>
      <c r="C68" s="280">
        <f>SUM(C66:C67)</f>
        <v>819.62134499999979</v>
      </c>
      <c r="D68" s="280">
        <f t="shared" ref="D68:F68" si="12">SUM(D66:D67)</f>
        <v>13.92770100000098</v>
      </c>
      <c r="E68" s="280">
        <f t="shared" si="12"/>
        <v>0</v>
      </c>
      <c r="F68" s="280">
        <f t="shared" si="12"/>
        <v>0</v>
      </c>
      <c r="G68" s="281">
        <f t="shared" si="11"/>
        <v>833.54904600000077</v>
      </c>
    </row>
    <row r="69" spans="1:16" ht="17.75" customHeight="1">
      <c r="A69" s="379" t="s">
        <v>703</v>
      </c>
      <c r="B69" s="127" t="s">
        <v>720</v>
      </c>
      <c r="C69" s="276">
        <v>0.63500000000000001</v>
      </c>
      <c r="D69" s="276">
        <v>0.12000000000000011</v>
      </c>
      <c r="E69" s="276">
        <v>0</v>
      </c>
      <c r="F69" s="276">
        <v>0</v>
      </c>
      <c r="G69" s="282">
        <f t="shared" si="11"/>
        <v>0.75500000000000012</v>
      </c>
    </row>
    <row r="70" spans="1:16" ht="17.75" customHeight="1">
      <c r="A70" s="380"/>
      <c r="B70" s="150" t="s">
        <v>340</v>
      </c>
      <c r="C70" s="278">
        <v>0</v>
      </c>
      <c r="D70" s="278">
        <v>0</v>
      </c>
      <c r="E70" s="283">
        <v>0</v>
      </c>
      <c r="F70" s="283">
        <v>0</v>
      </c>
      <c r="G70" s="284">
        <f t="shared" si="11"/>
        <v>0</v>
      </c>
    </row>
    <row r="71" spans="1:16" ht="17.75" customHeight="1" thickBot="1">
      <c r="A71" s="381" t="s">
        <v>701</v>
      </c>
      <c r="B71" s="382"/>
      <c r="C71" s="285">
        <f>SUM(C69:C70)</f>
        <v>0.63500000000000001</v>
      </c>
      <c r="D71" s="285">
        <f t="shared" ref="D71:F71" si="13">SUM(D69:D70)</f>
        <v>0.12000000000000011</v>
      </c>
      <c r="E71" s="286">
        <f t="shared" si="13"/>
        <v>0</v>
      </c>
      <c r="F71" s="286">
        <f t="shared" si="13"/>
        <v>0</v>
      </c>
      <c r="G71" s="287">
        <f t="shared" si="11"/>
        <v>0.75500000000000012</v>
      </c>
    </row>
    <row r="72" spans="1:16" ht="17.75" customHeight="1" thickTop="1" thickBot="1">
      <c r="A72" s="389" t="s">
        <v>149</v>
      </c>
      <c r="B72" s="390"/>
      <c r="C72" s="274">
        <f>SUM(C68,C71)</f>
        <v>820.25634499999978</v>
      </c>
      <c r="D72" s="274">
        <f t="shared" ref="D72:G72" si="14">SUM(D68,D71)</f>
        <v>14.047701000000981</v>
      </c>
      <c r="E72" s="275">
        <f t="shared" si="14"/>
        <v>0</v>
      </c>
      <c r="F72" s="288">
        <f t="shared" si="14"/>
        <v>0</v>
      </c>
      <c r="G72" s="289">
        <f t="shared" si="14"/>
        <v>834.30404600000077</v>
      </c>
    </row>
    <row r="73" spans="1:16">
      <c r="A73" s="5" t="s">
        <v>786</v>
      </c>
    </row>
    <row r="76" spans="1:16" ht="18" customHeight="1">
      <c r="A76" s="341" t="s">
        <v>787</v>
      </c>
      <c r="B76" s="341"/>
      <c r="C76" s="341"/>
      <c r="D76" s="8"/>
      <c r="E76" s="8"/>
      <c r="F76" s="8"/>
      <c r="G76" s="8"/>
      <c r="H76" s="8"/>
      <c r="I76" s="8"/>
      <c r="J76" s="8"/>
    </row>
    <row r="77" spans="1:16">
      <c r="A77" s="391"/>
      <c r="B77" s="337">
        <v>2018</v>
      </c>
      <c r="C77" s="337"/>
      <c r="D77" s="337"/>
      <c r="E77" s="337">
        <v>2019</v>
      </c>
      <c r="F77" s="337"/>
      <c r="G77" s="337"/>
      <c r="H77" s="337">
        <v>2020</v>
      </c>
      <c r="I77" s="337"/>
      <c r="J77" s="337"/>
      <c r="K77" s="337">
        <v>2021</v>
      </c>
      <c r="L77" s="337"/>
      <c r="M77" s="337"/>
      <c r="N77" s="365">
        <v>2022</v>
      </c>
      <c r="O77" s="365"/>
      <c r="P77" s="365"/>
    </row>
    <row r="78" spans="1:16" ht="30">
      <c r="A78" s="391"/>
      <c r="B78" s="62" t="s">
        <v>262</v>
      </c>
      <c r="C78" s="62" t="s">
        <v>263</v>
      </c>
      <c r="D78" s="62" t="s">
        <v>264</v>
      </c>
      <c r="E78" s="62" t="s">
        <v>262</v>
      </c>
      <c r="F78" s="62" t="s">
        <v>263</v>
      </c>
      <c r="G78" s="62" t="s">
        <v>264</v>
      </c>
      <c r="H78" s="62" t="s">
        <v>262</v>
      </c>
      <c r="I78" s="62" t="s">
        <v>263</v>
      </c>
      <c r="J78" s="62" t="s">
        <v>264</v>
      </c>
      <c r="K78" s="62" t="s">
        <v>262</v>
      </c>
      <c r="L78" s="62" t="s">
        <v>263</v>
      </c>
      <c r="M78" s="62" t="s">
        <v>264</v>
      </c>
      <c r="N78" s="62" t="s">
        <v>262</v>
      </c>
      <c r="O78" s="62" t="s">
        <v>263</v>
      </c>
      <c r="P78" s="62" t="s">
        <v>264</v>
      </c>
    </row>
    <row r="79" spans="1:16">
      <c r="A79" s="13" t="s">
        <v>265</v>
      </c>
      <c r="B79" s="18">
        <v>671</v>
      </c>
      <c r="C79" s="18">
        <v>668</v>
      </c>
      <c r="D79" s="63">
        <v>0.996</v>
      </c>
      <c r="E79" s="18">
        <v>886</v>
      </c>
      <c r="F79" s="18">
        <v>885</v>
      </c>
      <c r="G79" s="63">
        <v>0.996</v>
      </c>
      <c r="H79" s="18">
        <v>869.74</v>
      </c>
      <c r="I79" s="18">
        <v>869.74</v>
      </c>
      <c r="J79" s="63">
        <v>1</v>
      </c>
      <c r="K79" s="18">
        <v>832.61650000000009</v>
      </c>
      <c r="L79" s="18">
        <v>832.61650000000009</v>
      </c>
      <c r="M79" s="63">
        <f>L79/K79</f>
        <v>1</v>
      </c>
      <c r="N79" s="15">
        <v>797</v>
      </c>
      <c r="O79" s="15">
        <v>797</v>
      </c>
      <c r="P79" s="169">
        <f t="shared" ref="P79:P88" si="15">O79/N79</f>
        <v>1</v>
      </c>
    </row>
    <row r="80" spans="1:16">
      <c r="A80" s="13" t="s">
        <v>266</v>
      </c>
      <c r="B80" s="18">
        <v>436</v>
      </c>
      <c r="C80" s="18">
        <v>436</v>
      </c>
      <c r="D80" s="63">
        <v>1</v>
      </c>
      <c r="E80" s="18">
        <v>429</v>
      </c>
      <c r="F80" s="18">
        <v>429</v>
      </c>
      <c r="G80" s="63">
        <v>1</v>
      </c>
      <c r="H80" s="18">
        <v>424.86</v>
      </c>
      <c r="I80" s="18">
        <v>424.45</v>
      </c>
      <c r="J80" s="63">
        <v>0.999</v>
      </c>
      <c r="K80" s="18">
        <v>455.54627600000003</v>
      </c>
      <c r="L80" s="18">
        <v>454.36127600000003</v>
      </c>
      <c r="M80" s="63">
        <f t="shared" ref="M80:M89" si="16">L80/K80</f>
        <v>0.9973987275005185</v>
      </c>
      <c r="N80" s="15">
        <v>481</v>
      </c>
      <c r="O80" s="15">
        <v>480</v>
      </c>
      <c r="P80" s="169">
        <f t="shared" si="15"/>
        <v>0.99792099792099798</v>
      </c>
    </row>
    <row r="81" spans="1:16">
      <c r="A81" s="13" t="s">
        <v>267</v>
      </c>
      <c r="B81" s="18">
        <v>848</v>
      </c>
      <c r="C81" s="18">
        <v>848</v>
      </c>
      <c r="D81" s="63">
        <v>1</v>
      </c>
      <c r="E81" s="18">
        <v>859</v>
      </c>
      <c r="F81" s="18">
        <v>858</v>
      </c>
      <c r="G81" s="63">
        <v>0.999</v>
      </c>
      <c r="H81" s="18">
        <v>858.68</v>
      </c>
      <c r="I81" s="18">
        <v>853.38</v>
      </c>
      <c r="J81" s="63">
        <v>0.99380000000000002</v>
      </c>
      <c r="K81" s="18">
        <v>878.06184899999994</v>
      </c>
      <c r="L81" s="18">
        <v>878.06184899999994</v>
      </c>
      <c r="M81" s="63">
        <f t="shared" si="16"/>
        <v>1</v>
      </c>
      <c r="N81" s="15">
        <v>968</v>
      </c>
      <c r="O81" s="15">
        <v>968</v>
      </c>
      <c r="P81" s="169">
        <f t="shared" si="15"/>
        <v>1</v>
      </c>
    </row>
    <row r="82" spans="1:16">
      <c r="A82" s="13" t="s">
        <v>268</v>
      </c>
      <c r="B82" s="18">
        <v>261</v>
      </c>
      <c r="C82" s="18">
        <v>261</v>
      </c>
      <c r="D82" s="63">
        <v>1</v>
      </c>
      <c r="E82" s="18">
        <v>266</v>
      </c>
      <c r="F82" s="18">
        <v>265</v>
      </c>
      <c r="G82" s="63">
        <v>0.996</v>
      </c>
      <c r="H82" s="18">
        <v>275.18</v>
      </c>
      <c r="I82" s="18">
        <v>267.38</v>
      </c>
      <c r="J82" s="63">
        <v>0.97330000000000005</v>
      </c>
      <c r="K82" s="18">
        <v>281.00420000000003</v>
      </c>
      <c r="L82" s="18">
        <v>281.00240000000002</v>
      </c>
      <c r="M82" s="63">
        <f t="shared" si="16"/>
        <v>0.99999359440179181</v>
      </c>
      <c r="N82" s="15">
        <v>324</v>
      </c>
      <c r="O82" s="15">
        <v>324</v>
      </c>
      <c r="P82" s="169">
        <f t="shared" si="15"/>
        <v>1</v>
      </c>
    </row>
    <row r="83" spans="1:16">
      <c r="A83" s="13" t="s">
        <v>269</v>
      </c>
      <c r="B83" s="18">
        <v>22</v>
      </c>
      <c r="C83" s="18">
        <v>19</v>
      </c>
      <c r="D83" s="63">
        <v>0.86399999999999999</v>
      </c>
      <c r="E83" s="18">
        <v>19</v>
      </c>
      <c r="F83" s="18">
        <v>16</v>
      </c>
      <c r="G83" s="63">
        <v>0.84199999999999997</v>
      </c>
      <c r="H83" s="18">
        <v>18.22</v>
      </c>
      <c r="I83" s="18">
        <v>15.17</v>
      </c>
      <c r="J83" s="63">
        <v>0.83230000000000004</v>
      </c>
      <c r="K83" s="18">
        <v>18.40043</v>
      </c>
      <c r="L83" s="18">
        <v>15.631430000000002</v>
      </c>
      <c r="M83" s="63">
        <f t="shared" si="16"/>
        <v>0.84951438634858001</v>
      </c>
      <c r="N83" s="15">
        <v>18</v>
      </c>
      <c r="O83" s="15">
        <v>16</v>
      </c>
      <c r="P83" s="169">
        <f t="shared" ref="P83" si="17">O83/N83</f>
        <v>0.88888888888888884</v>
      </c>
    </row>
    <row r="84" spans="1:16">
      <c r="A84" s="13" t="s">
        <v>271</v>
      </c>
      <c r="B84" s="18">
        <v>4</v>
      </c>
      <c r="C84" s="18">
        <v>4</v>
      </c>
      <c r="D84" s="63">
        <v>1</v>
      </c>
      <c r="E84" s="18">
        <v>4</v>
      </c>
      <c r="F84" s="18">
        <v>4</v>
      </c>
      <c r="G84" s="63">
        <v>1</v>
      </c>
      <c r="H84" s="18">
        <v>5.15</v>
      </c>
      <c r="I84" s="18">
        <v>5.07</v>
      </c>
      <c r="J84" s="63">
        <v>0.9849</v>
      </c>
      <c r="K84" s="18">
        <v>5.6269</v>
      </c>
      <c r="L84" s="18">
        <v>5.5236999999999998</v>
      </c>
      <c r="M84" s="63">
        <f t="shared" si="16"/>
        <v>0.98165952833709502</v>
      </c>
      <c r="N84" s="15">
        <v>4</v>
      </c>
      <c r="O84" s="15">
        <v>4</v>
      </c>
      <c r="P84" s="169">
        <f t="shared" si="15"/>
        <v>1</v>
      </c>
    </row>
    <row r="85" spans="1:16">
      <c r="A85" s="13" t="s">
        <v>272</v>
      </c>
      <c r="B85" s="18">
        <v>68</v>
      </c>
      <c r="C85" s="18">
        <v>50</v>
      </c>
      <c r="D85" s="63">
        <v>0.73499999999999999</v>
      </c>
      <c r="E85" s="18">
        <v>68</v>
      </c>
      <c r="F85" s="18">
        <v>46</v>
      </c>
      <c r="G85" s="63">
        <v>0.67600000000000005</v>
      </c>
      <c r="H85" s="18">
        <v>60.23</v>
      </c>
      <c r="I85" s="18">
        <v>50.23</v>
      </c>
      <c r="J85" s="63">
        <v>0.83389999999999997</v>
      </c>
      <c r="K85" s="18">
        <v>55.563990000000004</v>
      </c>
      <c r="L85" s="18">
        <v>45.519990000000007</v>
      </c>
      <c r="M85" s="63">
        <f t="shared" si="16"/>
        <v>0.81923544367494139</v>
      </c>
      <c r="N85" s="15">
        <v>58</v>
      </c>
      <c r="O85" s="15">
        <v>50</v>
      </c>
      <c r="P85" s="169">
        <f t="shared" si="15"/>
        <v>0.86206896551724133</v>
      </c>
    </row>
    <row r="86" spans="1:16">
      <c r="A86" s="13" t="s">
        <v>273</v>
      </c>
      <c r="B86" s="18">
        <v>36</v>
      </c>
      <c r="C86" s="18">
        <v>36</v>
      </c>
      <c r="D86" s="63">
        <v>1</v>
      </c>
      <c r="E86" s="18">
        <v>20</v>
      </c>
      <c r="F86" s="18">
        <v>19</v>
      </c>
      <c r="G86" s="63">
        <v>0.95</v>
      </c>
      <c r="H86" s="18">
        <v>17.18</v>
      </c>
      <c r="I86" s="18">
        <v>17.16</v>
      </c>
      <c r="J86" s="63">
        <v>0.99880000000000002</v>
      </c>
      <c r="K86" s="18">
        <v>20.6799</v>
      </c>
      <c r="L86" s="18">
        <v>20.6799</v>
      </c>
      <c r="M86" s="63">
        <f t="shared" si="16"/>
        <v>1</v>
      </c>
      <c r="N86" s="15">
        <v>4</v>
      </c>
      <c r="O86" s="15">
        <v>4</v>
      </c>
      <c r="P86" s="169">
        <f t="shared" si="15"/>
        <v>1</v>
      </c>
    </row>
    <row r="87" spans="1:16">
      <c r="A87" s="13" t="s">
        <v>274</v>
      </c>
      <c r="B87" s="18">
        <v>2</v>
      </c>
      <c r="C87" s="18">
        <v>2</v>
      </c>
      <c r="D87" s="63">
        <v>1</v>
      </c>
      <c r="E87" s="18">
        <v>3</v>
      </c>
      <c r="F87" s="18">
        <v>3</v>
      </c>
      <c r="G87" s="63">
        <v>1</v>
      </c>
      <c r="H87" s="18">
        <v>1</v>
      </c>
      <c r="I87" s="18">
        <v>0.99</v>
      </c>
      <c r="J87" s="63">
        <v>0.98899999999999999</v>
      </c>
      <c r="K87" s="18">
        <v>1.389</v>
      </c>
      <c r="L87" s="18">
        <v>1.389</v>
      </c>
      <c r="M87" s="63">
        <f t="shared" si="16"/>
        <v>1</v>
      </c>
      <c r="N87" s="437">
        <v>20</v>
      </c>
      <c r="O87" s="437">
        <v>19</v>
      </c>
      <c r="P87" s="438">
        <f t="shared" si="15"/>
        <v>0.95</v>
      </c>
    </row>
    <row r="88" spans="1:16">
      <c r="A88" s="13" t="s">
        <v>275</v>
      </c>
      <c r="B88" s="18">
        <v>2</v>
      </c>
      <c r="C88" s="18">
        <v>2</v>
      </c>
      <c r="D88" s="63">
        <v>1</v>
      </c>
      <c r="E88" s="18">
        <v>2</v>
      </c>
      <c r="F88" s="18">
        <v>2</v>
      </c>
      <c r="G88" s="63">
        <v>1</v>
      </c>
      <c r="H88" s="18">
        <v>2.67</v>
      </c>
      <c r="I88" s="18">
        <v>2.67</v>
      </c>
      <c r="J88" s="63">
        <v>1</v>
      </c>
      <c r="K88" s="18">
        <v>2.3416299999999999</v>
      </c>
      <c r="L88" s="18">
        <v>2.3416299999999999</v>
      </c>
      <c r="M88" s="63">
        <f t="shared" si="16"/>
        <v>1</v>
      </c>
      <c r="N88" s="437">
        <v>2</v>
      </c>
      <c r="O88" s="437">
        <v>2</v>
      </c>
      <c r="P88" s="438">
        <f t="shared" si="15"/>
        <v>1</v>
      </c>
    </row>
    <row r="89" spans="1:16">
      <c r="A89" s="13" t="s">
        <v>276</v>
      </c>
      <c r="B89" s="18">
        <v>0</v>
      </c>
      <c r="C89" s="18">
        <v>0</v>
      </c>
      <c r="D89" s="63" t="s">
        <v>270</v>
      </c>
      <c r="E89" s="18">
        <v>1</v>
      </c>
      <c r="F89" s="18">
        <v>1</v>
      </c>
      <c r="G89" s="63">
        <v>1</v>
      </c>
      <c r="H89" s="18">
        <v>2.95</v>
      </c>
      <c r="I89" s="18">
        <v>2.95</v>
      </c>
      <c r="J89" s="63">
        <v>1</v>
      </c>
      <c r="K89" s="18">
        <v>19.600000000000001</v>
      </c>
      <c r="L89" s="18">
        <v>19.600000000000001</v>
      </c>
      <c r="M89" s="63">
        <f t="shared" si="16"/>
        <v>1</v>
      </c>
      <c r="N89" s="437">
        <v>3</v>
      </c>
      <c r="O89" s="437">
        <v>3</v>
      </c>
      <c r="P89" s="438" t="s">
        <v>672</v>
      </c>
    </row>
    <row r="90" spans="1:16">
      <c r="A90" s="54" t="s">
        <v>89</v>
      </c>
      <c r="B90" s="18">
        <v>2350</v>
      </c>
      <c r="C90" s="18">
        <v>2326</v>
      </c>
      <c r="D90" s="63">
        <v>0.99</v>
      </c>
      <c r="E90" s="18">
        <v>2557</v>
      </c>
      <c r="F90" s="18">
        <v>2528</v>
      </c>
      <c r="G90" s="63">
        <v>0.98899999999999999</v>
      </c>
      <c r="H90" s="18">
        <v>2535.87</v>
      </c>
      <c r="I90" s="18">
        <v>2509.64</v>
      </c>
      <c r="J90" s="63">
        <v>0.98970000000000002</v>
      </c>
      <c r="K90" s="18">
        <f>SUM(K79:K89)</f>
        <v>2570.8306750000002</v>
      </c>
      <c r="L90" s="18">
        <f>SUM(L79:L89)</f>
        <v>2556.7276750000005</v>
      </c>
      <c r="M90" s="63">
        <f>L90/K90</f>
        <v>0.99451422447337978</v>
      </c>
      <c r="N90" s="311">
        <f t="shared" ref="N90:O90" si="18">SUM(N79:N89)</f>
        <v>2679</v>
      </c>
      <c r="O90" s="311">
        <f t="shared" si="18"/>
        <v>2667</v>
      </c>
      <c r="P90" s="169">
        <v>0.99551234106207931</v>
      </c>
    </row>
    <row r="91" spans="1:16">
      <c r="A91" s="117" t="s">
        <v>654</v>
      </c>
      <c r="B91" s="112"/>
      <c r="C91" s="112"/>
      <c r="D91" s="112"/>
      <c r="E91" s="112"/>
      <c r="F91" s="112"/>
      <c r="G91" s="112"/>
      <c r="H91" s="112"/>
      <c r="I91" s="112"/>
      <c r="J91" s="112"/>
    </row>
  </sheetData>
  <mergeCells count="31">
    <mergeCell ref="A68:B68"/>
    <mergeCell ref="A69:A70"/>
    <mergeCell ref="A71:B71"/>
    <mergeCell ref="A72:B72"/>
    <mergeCell ref="K77:M77"/>
    <mergeCell ref="A76:C76"/>
    <mergeCell ref="A77:A78"/>
    <mergeCell ref="B77:D77"/>
    <mergeCell ref="E77:G77"/>
    <mergeCell ref="H77:J77"/>
    <mergeCell ref="A54:A55"/>
    <mergeCell ref="A60:B60"/>
    <mergeCell ref="A64:B65"/>
    <mergeCell ref="C64:G64"/>
    <mergeCell ref="A66:A67"/>
    <mergeCell ref="N77:P77"/>
    <mergeCell ref="A4:J4"/>
    <mergeCell ref="A6:C6"/>
    <mergeCell ref="A7:A20"/>
    <mergeCell ref="B7:F7"/>
    <mergeCell ref="A47:B47"/>
    <mergeCell ref="A56:B56"/>
    <mergeCell ref="A52:B53"/>
    <mergeCell ref="A57:A58"/>
    <mergeCell ref="A59:B59"/>
    <mergeCell ref="A21:A23"/>
    <mergeCell ref="A24:B24"/>
    <mergeCell ref="A29:A40"/>
    <mergeCell ref="B29:F29"/>
    <mergeCell ref="A41:A46"/>
    <mergeCell ref="C52:F52"/>
  </mergeCells>
  <phoneticPr fontId="1"/>
  <hyperlinks>
    <hyperlink ref="F1" location="目次!A1" display="目次に戻る" xr:uid="{9D49F4DB-5AE9-48EE-B8C9-B22473C4AF1E}"/>
  </hyperlinks>
  <pageMargins left="0.7" right="0.7" top="0.75" bottom="0.75" header="0.3" footer="0.3"/>
  <pageSetup paperSize="9" scale="45"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3"/>
  <sheetViews>
    <sheetView topLeftCell="A13" zoomScale="85" zoomScaleNormal="85" workbookViewId="0">
      <selection activeCell="D7" sqref="D7"/>
    </sheetView>
  </sheetViews>
  <sheetFormatPr defaultColWidth="9" defaultRowHeight="15"/>
  <cols>
    <col min="1" max="2" width="28.5" style="5" customWidth="1"/>
    <col min="3" max="4" width="16.6640625" style="5" customWidth="1"/>
    <col min="5" max="6" width="18.08203125" style="5" customWidth="1"/>
    <col min="7" max="7" width="69" style="5" customWidth="1"/>
    <col min="8" max="16384" width="9" style="5"/>
  </cols>
  <sheetData>
    <row r="1" spans="1:8" ht="18">
      <c r="G1" s="107" t="s">
        <v>10</v>
      </c>
    </row>
    <row r="2" spans="1:8" ht="19.5">
      <c r="A2" s="7" t="s">
        <v>11</v>
      </c>
      <c r="B2" s="7"/>
      <c r="C2" s="7"/>
      <c r="D2" s="7"/>
    </row>
    <row r="3" spans="1:8" ht="19.5">
      <c r="A3" s="7"/>
      <c r="B3" s="7"/>
      <c r="C3" s="7"/>
      <c r="D3" s="7"/>
    </row>
    <row r="4" spans="1:8" ht="15" customHeight="1">
      <c r="A4" s="32" t="s">
        <v>724</v>
      </c>
      <c r="B4" s="89"/>
      <c r="C4" s="89"/>
      <c r="D4" s="89"/>
      <c r="E4" s="89"/>
      <c r="F4" s="89"/>
      <c r="G4" s="89"/>
    </row>
    <row r="5" spans="1:8">
      <c r="A5" s="359" t="s">
        <v>277</v>
      </c>
      <c r="B5" s="359" t="s">
        <v>278</v>
      </c>
      <c r="C5" s="359" t="s">
        <v>800</v>
      </c>
      <c r="D5" s="359" t="s">
        <v>801</v>
      </c>
      <c r="E5" s="342" t="s">
        <v>279</v>
      </c>
      <c r="F5" s="343"/>
      <c r="G5" s="359" t="s">
        <v>280</v>
      </c>
    </row>
    <row r="6" spans="1:8" ht="30">
      <c r="A6" s="361"/>
      <c r="B6" s="361"/>
      <c r="C6" s="361"/>
      <c r="D6" s="361"/>
      <c r="E6" s="10" t="s">
        <v>281</v>
      </c>
      <c r="F6" s="10" t="s">
        <v>282</v>
      </c>
      <c r="G6" s="361"/>
    </row>
    <row r="7" spans="1:8" ht="45">
      <c r="A7" s="13" t="s">
        <v>283</v>
      </c>
      <c r="B7" s="13" t="s">
        <v>284</v>
      </c>
      <c r="C7" s="290">
        <v>180314</v>
      </c>
      <c r="D7" s="290">
        <v>144228</v>
      </c>
      <c r="E7" s="33">
        <v>62</v>
      </c>
      <c r="F7" s="33" t="s">
        <v>866</v>
      </c>
      <c r="G7" s="47" t="s">
        <v>285</v>
      </c>
      <c r="H7" s="170"/>
    </row>
    <row r="8" spans="1:8" ht="30">
      <c r="A8" s="13" t="s">
        <v>286</v>
      </c>
      <c r="B8" s="13" t="s">
        <v>287</v>
      </c>
      <c r="C8" s="290">
        <v>271443</v>
      </c>
      <c r="D8" s="290">
        <v>228549</v>
      </c>
      <c r="E8" s="33">
        <v>66</v>
      </c>
      <c r="F8" s="33">
        <v>0</v>
      </c>
      <c r="G8" s="47" t="s">
        <v>288</v>
      </c>
      <c r="H8" s="170"/>
    </row>
    <row r="9" spans="1:8" ht="30">
      <c r="A9" s="13" t="s">
        <v>289</v>
      </c>
      <c r="B9" s="13" t="s">
        <v>290</v>
      </c>
      <c r="C9" s="290">
        <v>195320</v>
      </c>
      <c r="D9" s="290">
        <v>136673</v>
      </c>
      <c r="E9" s="33">
        <v>60</v>
      </c>
      <c r="F9" s="33">
        <v>0</v>
      </c>
      <c r="G9" s="47" t="s">
        <v>288</v>
      </c>
      <c r="H9" s="170"/>
    </row>
    <row r="10" spans="1:8" ht="30">
      <c r="A10" s="13" t="s">
        <v>291</v>
      </c>
      <c r="B10" s="13" t="s">
        <v>292</v>
      </c>
      <c r="C10" s="447">
        <v>426954</v>
      </c>
      <c r="D10" s="291">
        <v>216006.56909999999</v>
      </c>
      <c r="E10" s="33">
        <v>63</v>
      </c>
      <c r="F10" s="33">
        <v>0</v>
      </c>
      <c r="G10" s="47" t="s">
        <v>293</v>
      </c>
      <c r="H10" s="170"/>
    </row>
    <row r="11" spans="1:8" ht="30">
      <c r="A11" s="13" t="s">
        <v>294</v>
      </c>
      <c r="B11" s="13" t="s">
        <v>295</v>
      </c>
      <c r="C11" s="290">
        <v>200820.36</v>
      </c>
      <c r="D11" s="290">
        <v>152124</v>
      </c>
      <c r="E11" s="33">
        <v>61</v>
      </c>
      <c r="F11" s="33">
        <v>0</v>
      </c>
      <c r="G11" s="47" t="s">
        <v>288</v>
      </c>
      <c r="H11" s="170"/>
    </row>
    <row r="12" spans="1:8" ht="45">
      <c r="A12" s="13" t="s">
        <v>296</v>
      </c>
      <c r="B12" s="13" t="s">
        <v>297</v>
      </c>
      <c r="C12" s="290">
        <v>83230</v>
      </c>
      <c r="D12" s="290">
        <v>46233</v>
      </c>
      <c r="E12" s="33">
        <v>58</v>
      </c>
      <c r="F12" s="33">
        <v>0</v>
      </c>
      <c r="G12" s="47" t="s">
        <v>298</v>
      </c>
      <c r="H12" s="170"/>
    </row>
    <row r="13" spans="1:8" ht="60">
      <c r="A13" s="13" t="s">
        <v>299</v>
      </c>
      <c r="B13" s="13" t="s">
        <v>300</v>
      </c>
      <c r="C13" s="290">
        <v>73878.89999999998</v>
      </c>
      <c r="D13" s="290">
        <v>22898.080000000002</v>
      </c>
      <c r="E13" s="33">
        <v>63</v>
      </c>
      <c r="F13" s="33">
        <v>1</v>
      </c>
      <c r="G13" s="47" t="s">
        <v>301</v>
      </c>
      <c r="H13" s="170"/>
    </row>
    <row r="14" spans="1:8" ht="30">
      <c r="A14" s="13" t="s">
        <v>302</v>
      </c>
      <c r="B14" s="13" t="s">
        <v>303</v>
      </c>
      <c r="C14" s="290">
        <v>63841.599999999999</v>
      </c>
      <c r="D14" s="290">
        <v>29921</v>
      </c>
      <c r="E14" s="33">
        <v>66</v>
      </c>
      <c r="F14" s="33">
        <v>1</v>
      </c>
      <c r="G14" s="47" t="s">
        <v>304</v>
      </c>
      <c r="H14" s="170"/>
    </row>
    <row r="15" spans="1:8" ht="45">
      <c r="A15" s="13" t="s">
        <v>305</v>
      </c>
      <c r="B15" s="13" t="s">
        <v>306</v>
      </c>
      <c r="C15" s="290">
        <v>102771.30000000016</v>
      </c>
      <c r="D15" s="290">
        <v>64120</v>
      </c>
      <c r="E15" s="33">
        <v>65</v>
      </c>
      <c r="F15" s="33">
        <v>2</v>
      </c>
      <c r="G15" s="47" t="s">
        <v>307</v>
      </c>
      <c r="H15" s="170"/>
    </row>
    <row r="16" spans="1:8" ht="60">
      <c r="A16" s="13" t="s">
        <v>871</v>
      </c>
      <c r="B16" s="13" t="s">
        <v>308</v>
      </c>
      <c r="C16" s="290">
        <v>51420.999999999978</v>
      </c>
      <c r="D16" s="290">
        <v>32505.999999999993</v>
      </c>
      <c r="E16" s="33">
        <v>92</v>
      </c>
      <c r="F16" s="33">
        <v>2</v>
      </c>
      <c r="G16" s="47" t="s">
        <v>309</v>
      </c>
      <c r="H16" s="170"/>
    </row>
    <row r="17" spans="1:8" ht="45">
      <c r="A17" s="13" t="s">
        <v>310</v>
      </c>
      <c r="B17" s="13" t="s">
        <v>311</v>
      </c>
      <c r="C17" s="290">
        <v>15995</v>
      </c>
      <c r="D17" s="290">
        <v>15808</v>
      </c>
      <c r="E17" s="33">
        <v>106</v>
      </c>
      <c r="F17" s="33">
        <v>1</v>
      </c>
      <c r="G17" s="47" t="s">
        <v>312</v>
      </c>
      <c r="H17" s="170"/>
    </row>
    <row r="18" spans="1:8">
      <c r="A18" s="41" t="s">
        <v>983</v>
      </c>
    </row>
    <row r="19" spans="1:8">
      <c r="A19" s="41" t="s">
        <v>984</v>
      </c>
    </row>
    <row r="23" spans="1:8">
      <c r="C23" s="65"/>
      <c r="D23" s="65"/>
      <c r="E23" s="65"/>
    </row>
  </sheetData>
  <mergeCells count="6">
    <mergeCell ref="G5:G6"/>
    <mergeCell ref="A5:A6"/>
    <mergeCell ref="B5:B6"/>
    <mergeCell ref="C5:C6"/>
    <mergeCell ref="D5:D6"/>
    <mergeCell ref="E5:F5"/>
  </mergeCells>
  <phoneticPr fontId="1"/>
  <hyperlinks>
    <hyperlink ref="G1" location="目次!A1" display="目次に戻る" xr:uid="{00000000-0004-0000-1500-000000000000}"/>
  </hyperlinks>
  <pageMargins left="0.7" right="0.7" top="0.75" bottom="0.75" header="0.3" footer="0.3"/>
  <pageSetup paperSize="9" scale="3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D832F-6A4E-4F57-B397-7DD994CBAB3B}">
  <sheetPr>
    <pageSetUpPr fitToPage="1"/>
  </sheetPr>
  <dimension ref="A1:O36"/>
  <sheetViews>
    <sheetView topLeftCell="A10" workbookViewId="0">
      <selection activeCell="C13" sqref="C13"/>
    </sheetView>
  </sheetViews>
  <sheetFormatPr defaultColWidth="9" defaultRowHeight="13.5"/>
  <cols>
    <col min="1" max="1" width="17.6640625" style="4" customWidth="1"/>
    <col min="2" max="2" width="23.58203125" style="55" customWidth="1"/>
    <col min="3" max="3" width="10.58203125" style="4" customWidth="1"/>
    <col min="4" max="4" width="11.08203125" style="4" customWidth="1"/>
    <col min="5" max="5" width="12.08203125" style="4" customWidth="1"/>
    <col min="6" max="6" width="6.08203125" style="4" customWidth="1"/>
    <col min="7" max="7" width="9.1640625" style="4" bestFit="1" customWidth="1"/>
    <col min="8" max="8" width="9.58203125" style="4" customWidth="1"/>
    <col min="9" max="10" width="13.1640625" style="4" bestFit="1" customWidth="1"/>
    <col min="11" max="11" width="11.5" style="4" bestFit="1" customWidth="1"/>
    <col min="12" max="13" width="9.1640625" style="4" bestFit="1" customWidth="1"/>
    <col min="14" max="14" width="11.5" style="4" bestFit="1" customWidth="1"/>
    <col min="15" max="15" width="13.1640625" style="4" bestFit="1" customWidth="1"/>
    <col min="16" max="16384" width="9" style="4"/>
  </cols>
  <sheetData>
    <row r="1" spans="1:15" ht="18">
      <c r="O1" s="107" t="s">
        <v>10</v>
      </c>
    </row>
    <row r="2" spans="1:15">
      <c r="A2" s="56" t="s">
        <v>11</v>
      </c>
      <c r="B2" s="57"/>
    </row>
    <row r="3" spans="1:15" ht="15.75" customHeight="1">
      <c r="A3" s="56"/>
      <c r="B3" s="57"/>
    </row>
    <row r="4" spans="1:15" ht="15.75" customHeight="1">
      <c r="A4" s="398" t="s">
        <v>725</v>
      </c>
      <c r="B4" s="398"/>
      <c r="C4" s="398"/>
      <c r="D4" s="58"/>
      <c r="O4" s="4" t="s">
        <v>171</v>
      </c>
    </row>
    <row r="5" spans="1:15">
      <c r="A5" s="392" t="s">
        <v>172</v>
      </c>
      <c r="B5" s="392" t="s">
        <v>173</v>
      </c>
      <c r="C5" s="392" t="s">
        <v>174</v>
      </c>
      <c r="D5" s="392" t="s">
        <v>175</v>
      </c>
      <c r="E5" s="392"/>
      <c r="F5" s="392"/>
      <c r="G5" s="392"/>
      <c r="H5" s="392"/>
      <c r="I5" s="392" t="s">
        <v>176</v>
      </c>
      <c r="J5" s="392" t="s">
        <v>177</v>
      </c>
      <c r="K5" s="392"/>
      <c r="L5" s="392"/>
      <c r="M5" s="392"/>
      <c r="N5" s="392"/>
      <c r="O5" s="392" t="s">
        <v>178</v>
      </c>
    </row>
    <row r="6" spans="1:15">
      <c r="A6" s="392"/>
      <c r="B6" s="392"/>
      <c r="C6" s="392"/>
      <c r="D6" s="392"/>
      <c r="E6" s="392"/>
      <c r="F6" s="392"/>
      <c r="G6" s="392"/>
      <c r="H6" s="392"/>
      <c r="I6" s="392"/>
      <c r="J6" s="392"/>
      <c r="K6" s="392"/>
      <c r="L6" s="392"/>
      <c r="M6" s="392"/>
      <c r="N6" s="392"/>
      <c r="O6" s="392"/>
    </row>
    <row r="7" spans="1:15" ht="40.5" customHeight="1">
      <c r="A7" s="392"/>
      <c r="B7" s="392"/>
      <c r="C7" s="392"/>
      <c r="D7" s="392" t="s">
        <v>893</v>
      </c>
      <c r="E7" s="392" t="s">
        <v>892</v>
      </c>
      <c r="F7" s="392" t="s">
        <v>179</v>
      </c>
      <c r="G7" s="392" t="s">
        <v>894</v>
      </c>
      <c r="H7" s="392" t="s">
        <v>180</v>
      </c>
      <c r="I7" s="392"/>
      <c r="J7" s="392" t="s">
        <v>895</v>
      </c>
      <c r="K7" s="392" t="s">
        <v>896</v>
      </c>
      <c r="L7" s="393" t="s">
        <v>897</v>
      </c>
      <c r="M7" s="392" t="s">
        <v>181</v>
      </c>
      <c r="N7" s="393" t="s">
        <v>898</v>
      </c>
      <c r="O7" s="392"/>
    </row>
    <row r="8" spans="1:15">
      <c r="A8" s="392"/>
      <c r="B8" s="392"/>
      <c r="C8" s="392"/>
      <c r="D8" s="392"/>
      <c r="E8" s="392"/>
      <c r="F8" s="392"/>
      <c r="G8" s="392"/>
      <c r="H8" s="392"/>
      <c r="I8" s="392"/>
      <c r="J8" s="392"/>
      <c r="K8" s="392"/>
      <c r="L8" s="394"/>
      <c r="M8" s="392"/>
      <c r="N8" s="394"/>
      <c r="O8" s="392"/>
    </row>
    <row r="9" spans="1:15" s="55" customFormat="1">
      <c r="A9" s="60" t="s">
        <v>182</v>
      </c>
      <c r="B9" s="185" t="s">
        <v>183</v>
      </c>
      <c r="C9" s="185">
        <v>161826</v>
      </c>
      <c r="D9" s="185" t="s">
        <v>672</v>
      </c>
      <c r="E9" s="185">
        <v>161826</v>
      </c>
      <c r="F9" s="185" t="s">
        <v>672</v>
      </c>
      <c r="G9" s="185" t="s">
        <v>672</v>
      </c>
      <c r="H9" s="185" t="s">
        <v>672</v>
      </c>
      <c r="I9" s="185">
        <v>146545</v>
      </c>
      <c r="J9" s="185">
        <v>144168</v>
      </c>
      <c r="K9" s="185" t="s">
        <v>672</v>
      </c>
      <c r="L9" s="185" t="s">
        <v>672</v>
      </c>
      <c r="M9" s="185">
        <v>2377</v>
      </c>
      <c r="N9" s="186" t="s">
        <v>672</v>
      </c>
      <c r="O9" s="187">
        <v>15281</v>
      </c>
    </row>
    <row r="10" spans="1:15" s="55" customFormat="1">
      <c r="A10" s="60" t="s">
        <v>184</v>
      </c>
      <c r="B10" s="185" t="s">
        <v>185</v>
      </c>
      <c r="C10" s="185">
        <v>353172</v>
      </c>
      <c r="D10" s="185">
        <v>353172</v>
      </c>
      <c r="E10" s="185" t="s">
        <v>672</v>
      </c>
      <c r="F10" s="185" t="s">
        <v>672</v>
      </c>
      <c r="G10" s="185" t="s">
        <v>672</v>
      </c>
      <c r="H10" s="185" t="s">
        <v>672</v>
      </c>
      <c r="I10" s="185">
        <v>302263</v>
      </c>
      <c r="J10" s="185" t="s">
        <v>672</v>
      </c>
      <c r="K10" s="185">
        <v>300823</v>
      </c>
      <c r="L10" s="185" t="s">
        <v>672</v>
      </c>
      <c r="M10" s="185" t="s">
        <v>672</v>
      </c>
      <c r="N10" s="186">
        <v>1440</v>
      </c>
      <c r="O10" s="187">
        <v>50909</v>
      </c>
    </row>
    <row r="11" spans="1:15" s="55" customFormat="1">
      <c r="A11" s="60" t="s">
        <v>186</v>
      </c>
      <c r="B11" s="185" t="s">
        <v>187</v>
      </c>
      <c r="C11" s="185">
        <v>56622</v>
      </c>
      <c r="D11" s="185" t="s">
        <v>672</v>
      </c>
      <c r="E11" s="185">
        <v>56622</v>
      </c>
      <c r="F11" s="185" t="s">
        <v>672</v>
      </c>
      <c r="G11" s="185" t="s">
        <v>672</v>
      </c>
      <c r="H11" s="185" t="s">
        <v>672</v>
      </c>
      <c r="I11" s="185">
        <v>46686</v>
      </c>
      <c r="J11" s="185">
        <v>46686</v>
      </c>
      <c r="K11" s="185" t="s">
        <v>672</v>
      </c>
      <c r="L11" s="185" t="s">
        <v>672</v>
      </c>
      <c r="M11" s="185" t="s">
        <v>672</v>
      </c>
      <c r="N11" s="186" t="s">
        <v>672</v>
      </c>
      <c r="O11" s="187">
        <v>9936</v>
      </c>
    </row>
    <row r="12" spans="1:15" s="55" customFormat="1" ht="14.75" customHeight="1">
      <c r="A12" s="399" t="s">
        <v>188</v>
      </c>
      <c r="B12" s="185" t="s">
        <v>189</v>
      </c>
      <c r="C12" s="187">
        <v>150368</v>
      </c>
      <c r="D12" s="187">
        <v>12018</v>
      </c>
      <c r="E12" s="187">
        <v>138350</v>
      </c>
      <c r="F12" s="187" t="s">
        <v>672</v>
      </c>
      <c r="G12" s="187" t="s">
        <v>672</v>
      </c>
      <c r="H12" s="187" t="s">
        <v>672</v>
      </c>
      <c r="I12" s="187">
        <v>48613</v>
      </c>
      <c r="J12" s="187" t="s">
        <v>672</v>
      </c>
      <c r="K12" s="187">
        <v>36832</v>
      </c>
      <c r="L12" s="187" t="s">
        <v>672</v>
      </c>
      <c r="M12" s="187" t="s">
        <v>672</v>
      </c>
      <c r="N12" s="187">
        <v>11781</v>
      </c>
      <c r="O12" s="187">
        <v>101755</v>
      </c>
    </row>
    <row r="13" spans="1:15" s="55" customFormat="1" ht="14.75" customHeight="1">
      <c r="A13" s="400"/>
      <c r="B13" s="185" t="s">
        <v>190</v>
      </c>
      <c r="C13" s="185">
        <v>170900</v>
      </c>
      <c r="D13" s="185">
        <v>170900</v>
      </c>
      <c r="E13" s="185" t="s">
        <v>672</v>
      </c>
      <c r="F13" s="185" t="s">
        <v>672</v>
      </c>
      <c r="G13" s="185" t="s">
        <v>672</v>
      </c>
      <c r="H13" s="185" t="s">
        <v>672</v>
      </c>
      <c r="I13" s="185">
        <v>136630.6</v>
      </c>
      <c r="J13" s="185" t="s">
        <v>672</v>
      </c>
      <c r="K13" s="185">
        <v>0</v>
      </c>
      <c r="L13" s="185" t="s">
        <v>672</v>
      </c>
      <c r="M13" s="185" t="s">
        <v>672</v>
      </c>
      <c r="N13" s="186">
        <v>136630.6</v>
      </c>
      <c r="O13" s="187">
        <v>34269.399999999994</v>
      </c>
    </row>
    <row r="14" spans="1:15" s="55" customFormat="1">
      <c r="A14" s="60" t="s">
        <v>835</v>
      </c>
      <c r="B14" s="185" t="s">
        <v>191</v>
      </c>
      <c r="C14" s="185">
        <v>133494.84158991143</v>
      </c>
      <c r="D14" s="185">
        <v>133494.84158991143</v>
      </c>
      <c r="E14" s="185" t="s">
        <v>672</v>
      </c>
      <c r="F14" s="185" t="s">
        <v>672</v>
      </c>
      <c r="G14" s="185" t="s">
        <v>672</v>
      </c>
      <c r="H14" s="185" t="s">
        <v>672</v>
      </c>
      <c r="I14" s="185">
        <v>80882.612109527501</v>
      </c>
      <c r="J14" s="185">
        <v>80882.612109527501</v>
      </c>
      <c r="K14" s="185" t="s">
        <v>672</v>
      </c>
      <c r="L14" s="185" t="s">
        <v>672</v>
      </c>
      <c r="M14" s="185" t="s">
        <v>672</v>
      </c>
      <c r="N14" s="186" t="s">
        <v>672</v>
      </c>
      <c r="O14" s="187">
        <v>52612.229480383932</v>
      </c>
    </row>
    <row r="15" spans="1:15" s="55" customFormat="1">
      <c r="A15" s="177" t="s">
        <v>192</v>
      </c>
      <c r="B15" s="185" t="s">
        <v>193</v>
      </c>
      <c r="C15" s="185">
        <v>621972</v>
      </c>
      <c r="D15" s="185">
        <v>621972</v>
      </c>
      <c r="E15" s="185" t="s">
        <v>672</v>
      </c>
      <c r="F15" s="185" t="s">
        <v>672</v>
      </c>
      <c r="G15" s="185" t="s">
        <v>672</v>
      </c>
      <c r="H15" s="185" t="s">
        <v>672</v>
      </c>
      <c r="I15" s="185">
        <v>216190</v>
      </c>
      <c r="J15" s="185" t="s">
        <v>672</v>
      </c>
      <c r="K15" s="185">
        <v>216190</v>
      </c>
      <c r="L15" s="185" t="s">
        <v>672</v>
      </c>
      <c r="M15" s="185" t="s">
        <v>672</v>
      </c>
      <c r="N15" s="186" t="s">
        <v>672</v>
      </c>
      <c r="O15" s="187">
        <v>405782</v>
      </c>
    </row>
    <row r="16" spans="1:15" s="55" customFormat="1" ht="14.75" customHeight="1">
      <c r="A16" s="60" t="s">
        <v>194</v>
      </c>
      <c r="B16" s="185" t="s">
        <v>195</v>
      </c>
      <c r="C16" s="185">
        <v>31521</v>
      </c>
      <c r="D16" s="185" t="s">
        <v>672</v>
      </c>
      <c r="E16" s="185">
        <v>31521</v>
      </c>
      <c r="F16" s="185" t="s">
        <v>672</v>
      </c>
      <c r="G16" s="185" t="s">
        <v>672</v>
      </c>
      <c r="H16" s="185" t="s">
        <v>672</v>
      </c>
      <c r="I16" s="185">
        <v>13554</v>
      </c>
      <c r="J16" s="185">
        <v>13554</v>
      </c>
      <c r="K16" s="185" t="s">
        <v>672</v>
      </c>
      <c r="L16" s="185" t="s">
        <v>672</v>
      </c>
      <c r="M16" s="185" t="s">
        <v>672</v>
      </c>
      <c r="N16" s="186" t="s">
        <v>672</v>
      </c>
      <c r="O16" s="187">
        <v>17967</v>
      </c>
    </row>
    <row r="17" spans="1:15" s="55" customFormat="1" ht="14.75" customHeight="1">
      <c r="A17" s="395" t="s">
        <v>196</v>
      </c>
      <c r="B17" s="185" t="s">
        <v>197</v>
      </c>
      <c r="C17" s="185">
        <v>97587.54</v>
      </c>
      <c r="D17" s="185">
        <v>97587.5</v>
      </c>
      <c r="E17" s="185" t="s">
        <v>672</v>
      </c>
      <c r="F17" s="185" t="s">
        <v>672</v>
      </c>
      <c r="G17" s="185" t="s">
        <v>672</v>
      </c>
      <c r="H17" s="185" t="s">
        <v>672</v>
      </c>
      <c r="I17" s="185">
        <v>48300</v>
      </c>
      <c r="J17" s="185" t="s">
        <v>672</v>
      </c>
      <c r="K17" s="185">
        <v>48300</v>
      </c>
      <c r="L17" s="185" t="s">
        <v>672</v>
      </c>
      <c r="M17" s="185" t="s">
        <v>672</v>
      </c>
      <c r="N17" s="186" t="s">
        <v>672</v>
      </c>
      <c r="O17" s="187">
        <v>49287.539999999994</v>
      </c>
    </row>
    <row r="18" spans="1:15" s="55" customFormat="1">
      <c r="A18" s="396"/>
      <c r="B18" s="185" t="s">
        <v>198</v>
      </c>
      <c r="C18" s="185">
        <v>275056</v>
      </c>
      <c r="D18" s="185">
        <v>275056</v>
      </c>
      <c r="E18" s="185">
        <v>0</v>
      </c>
      <c r="F18" s="185">
        <v>0</v>
      </c>
      <c r="G18" s="185">
        <v>0</v>
      </c>
      <c r="H18" s="185">
        <v>0</v>
      </c>
      <c r="I18" s="185">
        <v>143303</v>
      </c>
      <c r="J18" s="185">
        <v>132311</v>
      </c>
      <c r="K18" s="185">
        <v>0</v>
      </c>
      <c r="L18" s="185">
        <v>0</v>
      </c>
      <c r="M18" s="185">
        <v>0</v>
      </c>
      <c r="N18" s="186">
        <v>10992</v>
      </c>
      <c r="O18" s="187">
        <v>131753</v>
      </c>
    </row>
    <row r="19" spans="1:15" s="55" customFormat="1" ht="14.75" customHeight="1">
      <c r="A19" s="395" t="s">
        <v>199</v>
      </c>
      <c r="B19" s="185" t="s">
        <v>200</v>
      </c>
      <c r="C19" s="185">
        <v>236771</v>
      </c>
      <c r="D19" s="185">
        <v>236771</v>
      </c>
      <c r="E19" s="185">
        <v>0</v>
      </c>
      <c r="F19" s="185">
        <v>0</v>
      </c>
      <c r="G19" s="185">
        <v>0</v>
      </c>
      <c r="H19" s="185">
        <v>0</v>
      </c>
      <c r="I19" s="185">
        <v>93040</v>
      </c>
      <c r="J19" s="185">
        <v>0</v>
      </c>
      <c r="K19" s="185">
        <v>93040</v>
      </c>
      <c r="L19" s="185">
        <v>0</v>
      </c>
      <c r="M19" s="185">
        <v>0</v>
      </c>
      <c r="N19" s="186">
        <v>0</v>
      </c>
      <c r="O19" s="187">
        <v>143731</v>
      </c>
    </row>
    <row r="20" spans="1:15" s="55" customFormat="1">
      <c r="A20" s="396"/>
      <c r="B20" s="185" t="s">
        <v>937</v>
      </c>
      <c r="C20" s="185">
        <v>287999</v>
      </c>
      <c r="D20" s="185">
        <v>0</v>
      </c>
      <c r="E20" s="185">
        <v>287999</v>
      </c>
      <c r="F20" s="185">
        <v>0</v>
      </c>
      <c r="G20" s="185">
        <v>0</v>
      </c>
      <c r="H20" s="185">
        <v>0</v>
      </c>
      <c r="I20" s="185">
        <v>187199.35</v>
      </c>
      <c r="J20" s="185">
        <v>187199.35</v>
      </c>
      <c r="K20" s="185">
        <v>0</v>
      </c>
      <c r="L20" s="185">
        <v>0</v>
      </c>
      <c r="M20" s="185">
        <v>0</v>
      </c>
      <c r="N20" s="186">
        <v>0</v>
      </c>
      <c r="O20" s="187">
        <v>100799.65</v>
      </c>
    </row>
    <row r="21" spans="1:15" s="55" customFormat="1">
      <c r="A21" s="60" t="s">
        <v>201</v>
      </c>
      <c r="B21" s="185" t="s">
        <v>202</v>
      </c>
      <c r="C21" s="185">
        <v>29424</v>
      </c>
      <c r="D21" s="185" t="s">
        <v>672</v>
      </c>
      <c r="E21" s="185">
        <v>29424</v>
      </c>
      <c r="F21" s="185" t="s">
        <v>672</v>
      </c>
      <c r="G21" s="185" t="s">
        <v>672</v>
      </c>
      <c r="H21" s="185" t="s">
        <v>672</v>
      </c>
      <c r="I21" s="185">
        <v>22332</v>
      </c>
      <c r="J21" s="185">
        <v>22332</v>
      </c>
      <c r="K21" s="185" t="s">
        <v>672</v>
      </c>
      <c r="L21" s="185" t="s">
        <v>672</v>
      </c>
      <c r="M21" s="185" t="s">
        <v>672</v>
      </c>
      <c r="N21" s="186" t="s">
        <v>672</v>
      </c>
      <c r="O21" s="187">
        <v>7092</v>
      </c>
    </row>
    <row r="22" spans="1:15" s="55" customFormat="1" ht="14.75" customHeight="1">
      <c r="A22" s="60" t="s">
        <v>203</v>
      </c>
      <c r="B22" s="185" t="s">
        <v>204</v>
      </c>
      <c r="C22" s="185">
        <v>57236</v>
      </c>
      <c r="D22" s="185" t="s">
        <v>672</v>
      </c>
      <c r="E22" s="185">
        <v>57236</v>
      </c>
      <c r="F22" s="185" t="s">
        <v>672</v>
      </c>
      <c r="G22" s="185" t="s">
        <v>672</v>
      </c>
      <c r="H22" s="185" t="s">
        <v>672</v>
      </c>
      <c r="I22" s="185">
        <v>26646.7</v>
      </c>
      <c r="J22" s="185">
        <v>26646.7</v>
      </c>
      <c r="K22" s="185" t="s">
        <v>672</v>
      </c>
      <c r="L22" s="185" t="s">
        <v>672</v>
      </c>
      <c r="M22" s="185" t="s">
        <v>672</v>
      </c>
      <c r="N22" s="186" t="s">
        <v>672</v>
      </c>
      <c r="O22" s="187">
        <v>30589.3</v>
      </c>
    </row>
    <row r="23" spans="1:15" s="55" customFormat="1" ht="14.75" customHeight="1">
      <c r="A23" s="395" t="s">
        <v>205</v>
      </c>
      <c r="B23" s="185" t="s">
        <v>206</v>
      </c>
      <c r="C23" s="185">
        <v>112570</v>
      </c>
      <c r="D23" s="185">
        <v>0</v>
      </c>
      <c r="E23" s="185">
        <v>112570</v>
      </c>
      <c r="F23" s="185">
        <v>0</v>
      </c>
      <c r="G23" s="185">
        <v>0</v>
      </c>
      <c r="H23" s="185">
        <v>0</v>
      </c>
      <c r="I23" s="185">
        <v>67713</v>
      </c>
      <c r="J23" s="185">
        <v>67713</v>
      </c>
      <c r="K23" s="185">
        <v>0</v>
      </c>
      <c r="L23" s="185">
        <v>0</v>
      </c>
      <c r="M23" s="185">
        <v>0</v>
      </c>
      <c r="N23" s="186">
        <v>0</v>
      </c>
      <c r="O23" s="187">
        <v>44857</v>
      </c>
    </row>
    <row r="24" spans="1:15" s="55" customFormat="1">
      <c r="A24" s="397"/>
      <c r="B24" s="185" t="s">
        <v>207</v>
      </c>
      <c r="C24" s="185">
        <v>127377</v>
      </c>
      <c r="D24" s="185" t="s">
        <v>672</v>
      </c>
      <c r="E24" s="185">
        <v>127377</v>
      </c>
      <c r="F24" s="185" t="s">
        <v>672</v>
      </c>
      <c r="G24" s="185" t="s">
        <v>672</v>
      </c>
      <c r="H24" s="185" t="s">
        <v>672</v>
      </c>
      <c r="I24" s="185">
        <v>67882</v>
      </c>
      <c r="J24" s="185">
        <v>67882</v>
      </c>
      <c r="K24" s="185" t="s">
        <v>672</v>
      </c>
      <c r="L24" s="185" t="s">
        <v>672</v>
      </c>
      <c r="M24" s="185" t="s">
        <v>672</v>
      </c>
      <c r="N24" s="186" t="s">
        <v>672</v>
      </c>
      <c r="O24" s="187">
        <v>59495</v>
      </c>
    </row>
    <row r="25" spans="1:15" s="55" customFormat="1">
      <c r="A25" s="397"/>
      <c r="B25" s="185" t="s">
        <v>208</v>
      </c>
      <c r="C25" s="185">
        <v>173848</v>
      </c>
      <c r="D25" s="185" t="s">
        <v>672</v>
      </c>
      <c r="E25" s="185">
        <v>173848</v>
      </c>
      <c r="F25" s="185" t="s">
        <v>672</v>
      </c>
      <c r="G25" s="185" t="s">
        <v>672</v>
      </c>
      <c r="H25" s="185" t="s">
        <v>672</v>
      </c>
      <c r="I25" s="185">
        <v>133689</v>
      </c>
      <c r="J25" s="185">
        <v>133689</v>
      </c>
      <c r="K25" s="185" t="s">
        <v>672</v>
      </c>
      <c r="L25" s="185" t="s">
        <v>672</v>
      </c>
      <c r="M25" s="185" t="s">
        <v>672</v>
      </c>
      <c r="N25" s="186" t="s">
        <v>672</v>
      </c>
      <c r="O25" s="187">
        <v>40159</v>
      </c>
    </row>
    <row r="26" spans="1:15" s="55" customFormat="1">
      <c r="A26" s="397"/>
      <c r="B26" s="185" t="s">
        <v>209</v>
      </c>
      <c r="C26" s="185">
        <v>49471</v>
      </c>
      <c r="D26" s="185">
        <v>0</v>
      </c>
      <c r="E26" s="185">
        <v>49471</v>
      </c>
      <c r="F26" s="185">
        <v>0</v>
      </c>
      <c r="G26" s="185">
        <v>0</v>
      </c>
      <c r="H26" s="185">
        <v>0</v>
      </c>
      <c r="I26" s="185">
        <v>32420</v>
      </c>
      <c r="J26" s="185">
        <v>32420</v>
      </c>
      <c r="K26" s="185">
        <v>0</v>
      </c>
      <c r="L26" s="185">
        <v>0</v>
      </c>
      <c r="M26" s="185">
        <v>0</v>
      </c>
      <c r="N26" s="186">
        <v>0</v>
      </c>
      <c r="O26" s="187">
        <v>17051</v>
      </c>
    </row>
    <row r="27" spans="1:15" s="55" customFormat="1">
      <c r="A27" s="397"/>
      <c r="B27" s="185" t="s">
        <v>210</v>
      </c>
      <c r="C27" s="185">
        <v>342206</v>
      </c>
      <c r="D27" s="185">
        <v>0</v>
      </c>
      <c r="E27" s="185">
        <v>342206</v>
      </c>
      <c r="F27" s="185">
        <v>0</v>
      </c>
      <c r="G27" s="185">
        <v>0</v>
      </c>
      <c r="H27" s="185">
        <v>0</v>
      </c>
      <c r="I27" s="185">
        <v>243073</v>
      </c>
      <c r="J27" s="185">
        <v>243073</v>
      </c>
      <c r="K27" s="185">
        <v>0</v>
      </c>
      <c r="L27" s="185">
        <v>0</v>
      </c>
      <c r="M27" s="185">
        <v>0</v>
      </c>
      <c r="N27" s="186">
        <v>0</v>
      </c>
      <c r="O27" s="187">
        <v>99133</v>
      </c>
    </row>
    <row r="28" spans="1:15" s="55" customFormat="1">
      <c r="A28" s="397"/>
      <c r="B28" s="185" t="s">
        <v>836</v>
      </c>
      <c r="C28" s="185">
        <v>268276</v>
      </c>
      <c r="D28" s="185" t="s">
        <v>672</v>
      </c>
      <c r="E28" s="185">
        <v>268276</v>
      </c>
      <c r="F28" s="185" t="s">
        <v>672</v>
      </c>
      <c r="G28" s="185" t="s">
        <v>672</v>
      </c>
      <c r="H28" s="185" t="s">
        <v>672</v>
      </c>
      <c r="I28" s="185">
        <v>185570</v>
      </c>
      <c r="J28" s="185">
        <v>185570</v>
      </c>
      <c r="K28" s="185">
        <v>0</v>
      </c>
      <c r="L28" s="185">
        <v>0</v>
      </c>
      <c r="M28" s="185">
        <v>0</v>
      </c>
      <c r="N28" s="186">
        <v>0</v>
      </c>
      <c r="O28" s="187">
        <v>82706</v>
      </c>
    </row>
    <row r="29" spans="1:15" s="55" customFormat="1">
      <c r="A29" s="397"/>
      <c r="B29" s="185" t="s">
        <v>837</v>
      </c>
      <c r="C29" s="185">
        <v>74864</v>
      </c>
      <c r="D29" s="185" t="s">
        <v>672</v>
      </c>
      <c r="E29" s="185">
        <v>74864</v>
      </c>
      <c r="F29" s="185" t="s">
        <v>672</v>
      </c>
      <c r="G29" s="185" t="s">
        <v>672</v>
      </c>
      <c r="H29" s="185" t="s">
        <v>672</v>
      </c>
      <c r="I29" s="185">
        <v>47085</v>
      </c>
      <c r="J29" s="185">
        <v>47085</v>
      </c>
      <c r="K29" s="185">
        <v>0</v>
      </c>
      <c r="L29" s="185">
        <v>0</v>
      </c>
      <c r="M29" s="185">
        <v>0</v>
      </c>
      <c r="N29" s="186">
        <v>0</v>
      </c>
      <c r="O29" s="187">
        <v>27779</v>
      </c>
    </row>
    <row r="30" spans="1:15" s="55" customFormat="1">
      <c r="A30" s="60" t="s">
        <v>211</v>
      </c>
      <c r="B30" s="185" t="s">
        <v>212</v>
      </c>
      <c r="C30" s="185">
        <v>81293</v>
      </c>
      <c r="D30" s="185" t="s">
        <v>672</v>
      </c>
      <c r="E30" s="185">
        <v>81293</v>
      </c>
      <c r="F30" s="185" t="s">
        <v>672</v>
      </c>
      <c r="G30" s="185" t="s">
        <v>672</v>
      </c>
      <c r="H30" s="185" t="s">
        <v>672</v>
      </c>
      <c r="I30" s="185">
        <v>46960</v>
      </c>
      <c r="J30" s="185" t="s">
        <v>672</v>
      </c>
      <c r="K30" s="185">
        <v>46960</v>
      </c>
      <c r="L30" s="185" t="s">
        <v>672</v>
      </c>
      <c r="M30" s="185" t="s">
        <v>672</v>
      </c>
      <c r="N30" s="186" t="s">
        <v>672</v>
      </c>
      <c r="O30" s="187">
        <v>34333</v>
      </c>
    </row>
    <row r="31" spans="1:15" s="55" customFormat="1">
      <c r="A31" s="60" t="s">
        <v>213</v>
      </c>
      <c r="B31" s="185" t="s">
        <v>938</v>
      </c>
      <c r="C31" s="185">
        <v>47226</v>
      </c>
      <c r="D31" s="185">
        <v>47044</v>
      </c>
      <c r="E31" s="185">
        <v>182</v>
      </c>
      <c r="F31" s="185" t="s">
        <v>672</v>
      </c>
      <c r="G31" s="185" t="s">
        <v>672</v>
      </c>
      <c r="H31" s="185">
        <v>0</v>
      </c>
      <c r="I31" s="185">
        <v>15012</v>
      </c>
      <c r="J31" s="185">
        <v>0</v>
      </c>
      <c r="K31" s="185">
        <v>0</v>
      </c>
      <c r="L31" s="185">
        <v>0</v>
      </c>
      <c r="M31" s="185">
        <v>0</v>
      </c>
      <c r="N31" s="186">
        <v>15012</v>
      </c>
      <c r="O31" s="187">
        <v>32214</v>
      </c>
    </row>
    <row r="32" spans="1:15" s="55" customFormat="1">
      <c r="A32" s="60" t="s">
        <v>214</v>
      </c>
      <c r="B32" s="185" t="s">
        <v>215</v>
      </c>
      <c r="C32" s="185">
        <v>129276</v>
      </c>
      <c r="D32" s="185">
        <v>0</v>
      </c>
      <c r="E32" s="185">
        <v>129276</v>
      </c>
      <c r="F32" s="185">
        <v>0</v>
      </c>
      <c r="G32" s="185">
        <v>0</v>
      </c>
      <c r="H32" s="185">
        <v>0</v>
      </c>
      <c r="I32" s="185">
        <v>79535</v>
      </c>
      <c r="J32" s="185">
        <v>79535</v>
      </c>
      <c r="K32" s="185">
        <v>0</v>
      </c>
      <c r="L32" s="185">
        <v>0</v>
      </c>
      <c r="M32" s="185">
        <v>0</v>
      </c>
      <c r="N32" s="186">
        <v>0</v>
      </c>
      <c r="O32" s="187">
        <v>49741</v>
      </c>
    </row>
    <row r="33" spans="1:15" s="55" customFormat="1">
      <c r="A33" s="60" t="s">
        <v>216</v>
      </c>
      <c r="B33" s="185" t="s">
        <v>217</v>
      </c>
      <c r="C33" s="185">
        <v>161818.44</v>
      </c>
      <c r="D33" s="185" t="s">
        <v>672</v>
      </c>
      <c r="E33" s="185">
        <v>161818.44</v>
      </c>
      <c r="F33" s="185" t="s">
        <v>672</v>
      </c>
      <c r="G33" s="185" t="s">
        <v>672</v>
      </c>
      <c r="H33" s="185" t="s">
        <v>672</v>
      </c>
      <c r="I33" s="185">
        <v>131293.70000000001</v>
      </c>
      <c r="J33" s="185">
        <v>131293.70000000001</v>
      </c>
      <c r="K33" s="185" t="s">
        <v>672</v>
      </c>
      <c r="L33" s="185" t="s">
        <v>672</v>
      </c>
      <c r="M33" s="185" t="s">
        <v>672</v>
      </c>
      <c r="N33" s="186" t="s">
        <v>672</v>
      </c>
      <c r="O33" s="187">
        <v>30524.739999999991</v>
      </c>
    </row>
    <row r="34" spans="1:15" s="55" customFormat="1">
      <c r="A34" s="60" t="s">
        <v>218</v>
      </c>
      <c r="B34" s="185" t="s">
        <v>219</v>
      </c>
      <c r="C34" s="185">
        <v>589</v>
      </c>
      <c r="D34" s="185">
        <v>0</v>
      </c>
      <c r="E34" s="185">
        <v>589</v>
      </c>
      <c r="F34" s="185">
        <v>0</v>
      </c>
      <c r="G34" s="185">
        <v>0</v>
      </c>
      <c r="H34" s="185">
        <v>0</v>
      </c>
      <c r="I34" s="185">
        <v>2153</v>
      </c>
      <c r="J34" s="185">
        <v>2153</v>
      </c>
      <c r="K34" s="185">
        <v>0</v>
      </c>
      <c r="L34" s="185">
        <v>0</v>
      </c>
      <c r="M34" s="185">
        <v>0</v>
      </c>
      <c r="N34" s="186">
        <v>0</v>
      </c>
      <c r="O34" s="187">
        <v>-1564</v>
      </c>
    </row>
    <row r="35" spans="1:15" s="55" customFormat="1" ht="29" customHeight="1">
      <c r="A35" s="178" t="s">
        <v>220</v>
      </c>
      <c r="B35" s="178"/>
      <c r="C35" s="187">
        <v>4232763.8215899104</v>
      </c>
      <c r="D35" s="187">
        <v>1948015.3415899114</v>
      </c>
      <c r="E35" s="187">
        <v>2284748.44</v>
      </c>
      <c r="F35" s="187">
        <v>0</v>
      </c>
      <c r="G35" s="187">
        <v>0</v>
      </c>
      <c r="H35" s="187">
        <v>0</v>
      </c>
      <c r="I35" s="187">
        <v>2564570.9621095276</v>
      </c>
      <c r="J35" s="187">
        <v>1644193.3621095275</v>
      </c>
      <c r="K35" s="187">
        <v>742145</v>
      </c>
      <c r="L35" s="187">
        <v>0</v>
      </c>
      <c r="M35" s="187">
        <v>2377</v>
      </c>
      <c r="N35" s="187">
        <v>175855.6</v>
      </c>
      <c r="O35" s="187">
        <v>1668192.859480384</v>
      </c>
    </row>
    <row r="36" spans="1:15" s="55" customFormat="1">
      <c r="A36" s="55" t="s">
        <v>838</v>
      </c>
    </row>
  </sheetData>
  <mergeCells count="22">
    <mergeCell ref="A17:A18"/>
    <mergeCell ref="A19:A20"/>
    <mergeCell ref="A23:A29"/>
    <mergeCell ref="A4:C4"/>
    <mergeCell ref="A5:A8"/>
    <mergeCell ref="B5:B8"/>
    <mergeCell ref="C5:C8"/>
    <mergeCell ref="A12:A13"/>
    <mergeCell ref="D5:H6"/>
    <mergeCell ref="M7:M8"/>
    <mergeCell ref="N7:N8"/>
    <mergeCell ref="J5:N6"/>
    <mergeCell ref="O5:O8"/>
    <mergeCell ref="D7:D8"/>
    <mergeCell ref="E7:E8"/>
    <mergeCell ref="F7:F8"/>
    <mergeCell ref="G7:G8"/>
    <mergeCell ref="H7:H8"/>
    <mergeCell ref="J7:J8"/>
    <mergeCell ref="K7:K8"/>
    <mergeCell ref="L7:L8"/>
    <mergeCell ref="I5:I8"/>
  </mergeCells>
  <phoneticPr fontId="1"/>
  <hyperlinks>
    <hyperlink ref="O1" location="目次!A1" display="目次に戻る" xr:uid="{0A20DE5F-6DD1-42E4-83A6-194C6E4BD4E0}"/>
  </hyperlinks>
  <pageMargins left="0.7" right="0.7" top="0.75" bottom="0.75" header="0.3" footer="0.3"/>
  <pageSetup paperSize="8" scale="98" fitToHeight="0"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8"/>
  <sheetViews>
    <sheetView workbookViewId="0">
      <selection activeCell="E32" sqref="E32"/>
    </sheetView>
  </sheetViews>
  <sheetFormatPr defaultRowHeight="18"/>
  <cols>
    <col min="1" max="1" width="9.08203125" bestFit="1" customWidth="1"/>
    <col min="2" max="2" width="11.08203125" bestFit="1" customWidth="1"/>
    <col min="3" max="3" width="14.6640625" customWidth="1"/>
    <col min="4" max="4" width="14.08203125" bestFit="1" customWidth="1"/>
    <col min="5" max="5" width="6.08203125" bestFit="1" customWidth="1"/>
    <col min="6" max="6" width="12.08203125" bestFit="1" customWidth="1"/>
    <col min="7" max="7" width="9.5" bestFit="1" customWidth="1"/>
    <col min="8" max="8" width="11.08203125" bestFit="1" customWidth="1"/>
    <col min="9" max="9" width="12.58203125" bestFit="1" customWidth="1"/>
    <col min="10" max="10" width="11.6640625" bestFit="1" customWidth="1"/>
    <col min="11" max="11" width="12.58203125" bestFit="1" customWidth="1"/>
    <col min="12" max="12" width="7.58203125" bestFit="1" customWidth="1"/>
    <col min="13" max="13" width="17" bestFit="1" customWidth="1"/>
    <col min="14" max="14" width="9.08203125" style="116" bestFit="1" customWidth="1"/>
    <col min="23" max="23" width="9" customWidth="1"/>
  </cols>
  <sheetData>
    <row r="1" spans="1:17" s="4" customFormat="1">
      <c r="B1" s="55"/>
      <c r="N1" s="107" t="s">
        <v>10</v>
      </c>
    </row>
    <row r="2" spans="1:17" s="4" customFormat="1" ht="13.5">
      <c r="A2" s="56" t="s">
        <v>11</v>
      </c>
      <c r="B2" s="57"/>
      <c r="N2" s="55"/>
    </row>
    <row r="4" spans="1:17" s="5" customFormat="1" ht="15">
      <c r="A4" s="325" t="s">
        <v>728</v>
      </c>
      <c r="B4" s="325"/>
      <c r="C4" s="325"/>
      <c r="D4" s="27"/>
      <c r="N4" s="41" t="s">
        <v>171</v>
      </c>
    </row>
    <row r="5" spans="1:17" s="4" customFormat="1" ht="13.5">
      <c r="A5" s="392" t="s">
        <v>173</v>
      </c>
      <c r="B5" s="392" t="s">
        <v>174</v>
      </c>
      <c r="C5" s="392" t="s">
        <v>175</v>
      </c>
      <c r="D5" s="392"/>
      <c r="E5" s="392"/>
      <c r="F5" s="392"/>
      <c r="G5" s="392"/>
      <c r="H5" s="392" t="s">
        <v>176</v>
      </c>
      <c r="I5" s="392" t="s">
        <v>177</v>
      </c>
      <c r="J5" s="392"/>
      <c r="K5" s="392"/>
      <c r="L5" s="392"/>
      <c r="M5" s="392"/>
      <c r="N5" s="401" t="s">
        <v>178</v>
      </c>
    </row>
    <row r="6" spans="1:17" s="4" customFormat="1" ht="13.5">
      <c r="A6" s="392"/>
      <c r="B6" s="392"/>
      <c r="C6" s="392"/>
      <c r="D6" s="392"/>
      <c r="E6" s="392"/>
      <c r="F6" s="392"/>
      <c r="G6" s="392"/>
      <c r="H6" s="392"/>
      <c r="I6" s="392"/>
      <c r="J6" s="392"/>
      <c r="K6" s="392"/>
      <c r="L6" s="392"/>
      <c r="M6" s="392"/>
      <c r="N6" s="401"/>
    </row>
    <row r="7" spans="1:17" s="4" customFormat="1" ht="13.5">
      <c r="A7" s="392"/>
      <c r="B7" s="392"/>
      <c r="C7" s="392" t="s">
        <v>249</v>
      </c>
      <c r="D7" s="392" t="s">
        <v>250</v>
      </c>
      <c r="E7" s="392" t="s">
        <v>179</v>
      </c>
      <c r="F7" s="392" t="s">
        <v>251</v>
      </c>
      <c r="G7" s="392" t="s">
        <v>180</v>
      </c>
      <c r="H7" s="392"/>
      <c r="I7" s="392" t="s">
        <v>252</v>
      </c>
      <c r="J7" s="393" t="s">
        <v>234</v>
      </c>
      <c r="K7" s="392" t="s">
        <v>253</v>
      </c>
      <c r="L7" s="392" t="s">
        <v>181</v>
      </c>
      <c r="M7" s="392" t="s">
        <v>254</v>
      </c>
      <c r="N7" s="401"/>
    </row>
    <row r="8" spans="1:17" s="4" customFormat="1" ht="13.5">
      <c r="A8" s="392"/>
      <c r="B8" s="392"/>
      <c r="C8" s="392"/>
      <c r="D8" s="392"/>
      <c r="E8" s="392"/>
      <c r="F8" s="392"/>
      <c r="G8" s="392"/>
      <c r="H8" s="392"/>
      <c r="I8" s="392"/>
      <c r="J8" s="394"/>
      <c r="K8" s="392"/>
      <c r="L8" s="392"/>
      <c r="M8" s="392"/>
      <c r="N8" s="401"/>
    </row>
    <row r="9" spans="1:17" s="4" customFormat="1" ht="13.5">
      <c r="A9" s="59" t="s">
        <v>235</v>
      </c>
      <c r="B9" s="188">
        <f>SUM(B10:B16)</f>
        <v>1290846.3599999999</v>
      </c>
      <c r="C9" s="188">
        <f>SUM(C10:C16)</f>
        <v>758051.36</v>
      </c>
      <c r="D9" s="188">
        <f>SUM(D10:D16)</f>
        <v>532795</v>
      </c>
      <c r="E9" s="188">
        <f t="shared" ref="E9:M9" si="0">SUM(E10:E16)</f>
        <v>0</v>
      </c>
      <c r="F9" s="188">
        <f t="shared" si="0"/>
        <v>0</v>
      </c>
      <c r="G9" s="188">
        <f t="shared" si="0"/>
        <v>0</v>
      </c>
      <c r="H9" s="188">
        <f t="shared" si="0"/>
        <v>893388.56909999996</v>
      </c>
      <c r="I9" s="188">
        <f t="shared" si="0"/>
        <v>540709</v>
      </c>
      <c r="J9" s="188">
        <f>SUM(J10:J16)</f>
        <v>352679.56909999996</v>
      </c>
      <c r="K9" s="189">
        <f t="shared" si="0"/>
        <v>0</v>
      </c>
      <c r="L9" s="189">
        <f t="shared" si="0"/>
        <v>0</v>
      </c>
      <c r="M9" s="189">
        <f t="shared" si="0"/>
        <v>0</v>
      </c>
      <c r="N9" s="189">
        <f>SUM(N10:N16)</f>
        <v>397457.79090000002</v>
      </c>
      <c r="O9" s="111"/>
      <c r="P9" s="111"/>
      <c r="Q9" s="111"/>
    </row>
    <row r="10" spans="1:17" s="4" customFormat="1" ht="13.5">
      <c r="A10" s="60" t="s">
        <v>236</v>
      </c>
      <c r="B10" s="185">
        <f>C10+D10</f>
        <v>180314</v>
      </c>
      <c r="C10" s="185">
        <v>0</v>
      </c>
      <c r="D10" s="185">
        <v>180314</v>
      </c>
      <c r="E10" s="185">
        <v>0</v>
      </c>
      <c r="F10" s="185">
        <v>0</v>
      </c>
      <c r="G10" s="185">
        <v>0</v>
      </c>
      <c r="H10" s="185">
        <f>I10+J10+K10+L10+M10</f>
        <v>144228</v>
      </c>
      <c r="I10" s="185">
        <v>144228</v>
      </c>
      <c r="J10" s="185">
        <v>0</v>
      </c>
      <c r="K10" s="190">
        <v>0</v>
      </c>
      <c r="L10" s="190">
        <v>0</v>
      </c>
      <c r="M10" s="190">
        <v>0</v>
      </c>
      <c r="N10" s="191">
        <f>B10-H10</f>
        <v>36086</v>
      </c>
      <c r="P10" s="111"/>
      <c r="Q10" s="111"/>
    </row>
    <row r="11" spans="1:17" s="4" customFormat="1" ht="13.5">
      <c r="A11" s="60" t="s">
        <v>237</v>
      </c>
      <c r="B11" s="185">
        <f t="shared" ref="B11:B23" si="1">C11+D11</f>
        <v>195320</v>
      </c>
      <c r="C11" s="185">
        <v>119547</v>
      </c>
      <c r="D11" s="185">
        <v>75773</v>
      </c>
      <c r="E11" s="185">
        <v>0</v>
      </c>
      <c r="F11" s="185">
        <v>0</v>
      </c>
      <c r="G11" s="185">
        <v>0</v>
      </c>
      <c r="H11" s="185">
        <f t="shared" ref="H11:H16" si="2">I11+J11+K11+L11+M11</f>
        <v>136673</v>
      </c>
      <c r="I11" s="185">
        <v>0</v>
      </c>
      <c r="J11" s="185">
        <v>136673</v>
      </c>
      <c r="K11" s="190">
        <v>0</v>
      </c>
      <c r="L11" s="190">
        <v>0</v>
      </c>
      <c r="M11" s="190">
        <v>0</v>
      </c>
      <c r="N11" s="191">
        <f t="shared" ref="N11:N23" si="3">B11-H11</f>
        <v>58647</v>
      </c>
      <c r="P11" s="111"/>
      <c r="Q11" s="111"/>
    </row>
    <row r="12" spans="1:17" s="4" customFormat="1" ht="27">
      <c r="A12" s="60" t="s">
        <v>238</v>
      </c>
      <c r="B12" s="185">
        <f t="shared" si="1"/>
        <v>399936</v>
      </c>
      <c r="C12" s="185">
        <v>399936</v>
      </c>
      <c r="D12" s="185">
        <v>0</v>
      </c>
      <c r="E12" s="185">
        <v>0</v>
      </c>
      <c r="F12" s="185">
        <v>0</v>
      </c>
      <c r="G12" s="185">
        <v>0</v>
      </c>
      <c r="H12" s="185">
        <f t="shared" si="2"/>
        <v>216006.56909999999</v>
      </c>
      <c r="I12" s="185">
        <v>0</v>
      </c>
      <c r="J12" s="185">
        <v>216006.56909999999</v>
      </c>
      <c r="K12" s="190">
        <v>0</v>
      </c>
      <c r="L12" s="190">
        <v>0</v>
      </c>
      <c r="M12" s="190">
        <v>0</v>
      </c>
      <c r="N12" s="191">
        <f t="shared" si="3"/>
        <v>183929.43090000001</v>
      </c>
      <c r="P12" s="111"/>
      <c r="Q12" s="111"/>
    </row>
    <row r="13" spans="1:17" s="4" customFormat="1" ht="27">
      <c r="A13" s="60" t="s">
        <v>239</v>
      </c>
      <c r="B13" s="185">
        <f t="shared" si="1"/>
        <v>27018</v>
      </c>
      <c r="C13" s="185">
        <v>27018</v>
      </c>
      <c r="D13" s="185">
        <v>0</v>
      </c>
      <c r="E13" s="185">
        <v>0</v>
      </c>
      <c r="F13" s="185">
        <v>0</v>
      </c>
      <c r="G13" s="185">
        <v>0</v>
      </c>
      <c r="H13" s="185">
        <v>0</v>
      </c>
      <c r="I13" s="185">
        <v>0</v>
      </c>
      <c r="J13" s="185">
        <v>0</v>
      </c>
      <c r="K13" s="190">
        <v>0</v>
      </c>
      <c r="L13" s="190">
        <v>0</v>
      </c>
      <c r="M13" s="190">
        <v>0</v>
      </c>
      <c r="N13" s="191">
        <f t="shared" si="3"/>
        <v>27018</v>
      </c>
      <c r="P13" s="111"/>
      <c r="Q13" s="111"/>
    </row>
    <row r="14" spans="1:17" s="4" customFormat="1" ht="27">
      <c r="A14" s="60" t="s">
        <v>240</v>
      </c>
      <c r="B14" s="185">
        <f t="shared" si="1"/>
        <v>271443</v>
      </c>
      <c r="C14" s="185">
        <v>0</v>
      </c>
      <c r="D14" s="185">
        <v>271443</v>
      </c>
      <c r="E14" s="185">
        <v>0</v>
      </c>
      <c r="F14" s="185">
        <v>0</v>
      </c>
      <c r="G14" s="185">
        <v>0</v>
      </c>
      <c r="H14" s="185">
        <f t="shared" si="2"/>
        <v>228549</v>
      </c>
      <c r="I14" s="185">
        <v>228549</v>
      </c>
      <c r="J14" s="185">
        <v>0</v>
      </c>
      <c r="K14" s="190">
        <v>0</v>
      </c>
      <c r="L14" s="190">
        <v>0</v>
      </c>
      <c r="M14" s="190">
        <v>0</v>
      </c>
      <c r="N14" s="191">
        <f t="shared" si="3"/>
        <v>42894</v>
      </c>
      <c r="P14" s="111"/>
      <c r="Q14" s="111"/>
    </row>
    <row r="15" spans="1:17" s="4" customFormat="1" ht="13.5">
      <c r="A15" s="60" t="s">
        <v>241</v>
      </c>
      <c r="B15" s="185">
        <f t="shared" si="1"/>
        <v>200820.36</v>
      </c>
      <c r="C15" s="185">
        <v>200820.36</v>
      </c>
      <c r="D15" s="185">
        <v>0</v>
      </c>
      <c r="E15" s="185">
        <v>0</v>
      </c>
      <c r="F15" s="185">
        <v>0</v>
      </c>
      <c r="G15" s="185">
        <v>0</v>
      </c>
      <c r="H15" s="185">
        <f t="shared" si="2"/>
        <v>152124</v>
      </c>
      <c r="I15" s="185">
        <v>152124</v>
      </c>
      <c r="J15" s="185">
        <v>0</v>
      </c>
      <c r="K15" s="190">
        <v>0</v>
      </c>
      <c r="L15" s="190">
        <v>0</v>
      </c>
      <c r="M15" s="190">
        <v>0</v>
      </c>
      <c r="N15" s="191">
        <f t="shared" si="3"/>
        <v>48696.359999999986</v>
      </c>
      <c r="O15" s="111"/>
      <c r="P15" s="111"/>
      <c r="Q15" s="111"/>
    </row>
    <row r="16" spans="1:17" s="4" customFormat="1" ht="27">
      <c r="A16" s="60" t="s">
        <v>242</v>
      </c>
      <c r="B16" s="185">
        <f>C16+D16</f>
        <v>15995</v>
      </c>
      <c r="C16" s="185">
        <v>10730</v>
      </c>
      <c r="D16" s="185">
        <v>5265</v>
      </c>
      <c r="E16" s="185">
        <v>0</v>
      </c>
      <c r="F16" s="185">
        <v>0</v>
      </c>
      <c r="G16" s="185">
        <v>0</v>
      </c>
      <c r="H16" s="185">
        <f t="shared" si="2"/>
        <v>15808</v>
      </c>
      <c r="I16" s="185">
        <v>15808</v>
      </c>
      <c r="J16" s="185">
        <v>0</v>
      </c>
      <c r="K16" s="190">
        <v>0</v>
      </c>
      <c r="L16" s="190">
        <v>0</v>
      </c>
      <c r="M16" s="190">
        <v>0</v>
      </c>
      <c r="N16" s="191">
        <f t="shared" si="3"/>
        <v>187</v>
      </c>
      <c r="P16" s="111"/>
      <c r="Q16" s="111"/>
    </row>
    <row r="17" spans="1:17" s="4" customFormat="1" ht="27">
      <c r="A17" s="59" t="s">
        <v>243</v>
      </c>
      <c r="B17" s="188">
        <f>SUM(B18:B23)</f>
        <v>383113.80000000016</v>
      </c>
      <c r="C17" s="188">
        <f>SUM(C18:C23)</f>
        <v>138035.49999999994</v>
      </c>
      <c r="D17" s="188">
        <f t="shared" ref="D17:J17" si="4">SUM(D18:D23)</f>
        <v>245078.30000000016</v>
      </c>
      <c r="E17" s="188">
        <f t="shared" si="4"/>
        <v>0</v>
      </c>
      <c r="F17" s="188">
        <f t="shared" si="4"/>
        <v>0</v>
      </c>
      <c r="G17" s="188">
        <f t="shared" si="4"/>
        <v>0</v>
      </c>
      <c r="H17" s="188">
        <f t="shared" si="4"/>
        <v>203047.08000000002</v>
      </c>
      <c r="I17" s="188">
        <f>SUM(I18:I23)</f>
        <v>113692.6</v>
      </c>
      <c r="J17" s="310">
        <f t="shared" si="4"/>
        <v>89354.48</v>
      </c>
      <c r="K17" s="192">
        <v>0</v>
      </c>
      <c r="L17" s="192">
        <v>0</v>
      </c>
      <c r="M17" s="192">
        <v>0</v>
      </c>
      <c r="N17" s="189">
        <f t="shared" ref="N17" si="5">SUM(N18:N23)</f>
        <v>180066.72000000015</v>
      </c>
      <c r="P17" s="111"/>
      <c r="Q17" s="111"/>
    </row>
    <row r="18" spans="1:17" s="4" customFormat="1" ht="27">
      <c r="A18" s="60" t="s">
        <v>244</v>
      </c>
      <c r="B18" s="185">
        <f t="shared" si="1"/>
        <v>83230</v>
      </c>
      <c r="C18" s="185">
        <v>16384</v>
      </c>
      <c r="D18" s="185">
        <v>66846</v>
      </c>
      <c r="E18" s="185">
        <v>0</v>
      </c>
      <c r="F18" s="185">
        <v>0</v>
      </c>
      <c r="G18" s="185">
        <v>0</v>
      </c>
      <c r="H18" s="185">
        <f t="shared" ref="H18:H23" si="6">I18+J18+K18+L18+M18</f>
        <v>46233</v>
      </c>
      <c r="I18" s="185">
        <v>46233</v>
      </c>
      <c r="J18" s="185">
        <v>0</v>
      </c>
      <c r="K18" s="190">
        <v>0</v>
      </c>
      <c r="L18" s="190">
        <v>0</v>
      </c>
      <c r="M18" s="190">
        <v>0</v>
      </c>
      <c r="N18" s="191">
        <f t="shared" si="3"/>
        <v>36997</v>
      </c>
      <c r="P18" s="111"/>
      <c r="Q18" s="111"/>
    </row>
    <row r="19" spans="1:17" s="4" customFormat="1" ht="27">
      <c r="A19" s="60" t="s">
        <v>245</v>
      </c>
      <c r="B19" s="185">
        <f t="shared" si="1"/>
        <v>73878.89999999998</v>
      </c>
      <c r="C19" s="185">
        <v>73878.89999999998</v>
      </c>
      <c r="D19" s="185">
        <v>0</v>
      </c>
      <c r="E19" s="185">
        <v>0</v>
      </c>
      <c r="F19" s="185">
        <v>0</v>
      </c>
      <c r="G19" s="185">
        <v>0</v>
      </c>
      <c r="H19" s="185">
        <f t="shared" si="6"/>
        <v>22898.080000000002</v>
      </c>
      <c r="I19" s="185">
        <v>0</v>
      </c>
      <c r="J19" s="185">
        <v>22898.080000000002</v>
      </c>
      <c r="K19" s="190">
        <v>0</v>
      </c>
      <c r="L19" s="190">
        <v>0</v>
      </c>
      <c r="M19" s="190">
        <v>0</v>
      </c>
      <c r="N19" s="191">
        <f t="shared" si="3"/>
        <v>50980.819999999978</v>
      </c>
      <c r="P19" s="111"/>
      <c r="Q19" s="111"/>
    </row>
    <row r="20" spans="1:17" s="4" customFormat="1" ht="27">
      <c r="A20" s="60" t="s">
        <v>246</v>
      </c>
      <c r="B20" s="185">
        <f t="shared" si="1"/>
        <v>63841.599999999999</v>
      </c>
      <c r="C20" s="185">
        <v>675</v>
      </c>
      <c r="D20" s="185">
        <v>63166.6</v>
      </c>
      <c r="E20" s="185">
        <v>0</v>
      </c>
      <c r="F20" s="185">
        <v>0</v>
      </c>
      <c r="G20" s="185">
        <v>0</v>
      </c>
      <c r="H20" s="185">
        <f t="shared" si="6"/>
        <v>29921</v>
      </c>
      <c r="I20" s="185">
        <v>29921</v>
      </c>
      <c r="J20" s="185">
        <v>0</v>
      </c>
      <c r="K20" s="190">
        <v>0</v>
      </c>
      <c r="L20" s="190">
        <v>0</v>
      </c>
      <c r="M20" s="190">
        <v>0</v>
      </c>
      <c r="N20" s="191">
        <f t="shared" si="3"/>
        <v>33920.6</v>
      </c>
      <c r="P20" s="111"/>
      <c r="Q20" s="111"/>
    </row>
    <row r="21" spans="1:17" s="4" customFormat="1" ht="27">
      <c r="A21" s="60" t="s">
        <v>247</v>
      </c>
      <c r="B21" s="185">
        <f t="shared" si="1"/>
        <v>102771.30000000016</v>
      </c>
      <c r="C21" s="185">
        <v>0</v>
      </c>
      <c r="D21" s="185">
        <v>102771.30000000016</v>
      </c>
      <c r="E21" s="185">
        <v>0</v>
      </c>
      <c r="F21" s="185">
        <v>0</v>
      </c>
      <c r="G21" s="185">
        <v>0</v>
      </c>
      <c r="H21" s="185">
        <f t="shared" si="6"/>
        <v>64120</v>
      </c>
      <c r="I21" s="185">
        <v>5032.6000000000058</v>
      </c>
      <c r="J21" s="185">
        <v>59087.399999999994</v>
      </c>
      <c r="K21" s="190">
        <v>0</v>
      </c>
      <c r="L21" s="190">
        <v>0</v>
      </c>
      <c r="M21" s="190">
        <v>0</v>
      </c>
      <c r="N21" s="191">
        <f t="shared" si="3"/>
        <v>38651.300000000163</v>
      </c>
      <c r="P21" s="111"/>
      <c r="Q21" s="111"/>
    </row>
    <row r="22" spans="1:17" s="4" customFormat="1" ht="27">
      <c r="A22" s="60" t="s">
        <v>248</v>
      </c>
      <c r="B22" s="185">
        <f t="shared" ref="B22" si="7">C22+D22</f>
        <v>51420.999999999978</v>
      </c>
      <c r="C22" s="185">
        <v>39126.599999999977</v>
      </c>
      <c r="D22" s="185">
        <v>12294.4</v>
      </c>
      <c r="E22" s="185">
        <v>0</v>
      </c>
      <c r="F22" s="185">
        <v>0</v>
      </c>
      <c r="G22" s="185">
        <v>0</v>
      </c>
      <c r="H22" s="185">
        <f t="shared" ref="H22" si="8">I22+J22+K22+L22+M22</f>
        <v>32505.999999999993</v>
      </c>
      <c r="I22" s="185">
        <v>32505.999999999993</v>
      </c>
      <c r="J22" s="185">
        <v>0</v>
      </c>
      <c r="K22" s="190">
        <v>0</v>
      </c>
      <c r="L22" s="190">
        <v>0</v>
      </c>
      <c r="M22" s="190">
        <v>0</v>
      </c>
      <c r="N22" s="191">
        <f t="shared" ref="N22" si="9">B22-H22</f>
        <v>18914.999999999985</v>
      </c>
      <c r="P22" s="111"/>
      <c r="Q22" s="111"/>
    </row>
    <row r="23" spans="1:17" s="4" customFormat="1" ht="27">
      <c r="A23" s="60" t="s">
        <v>833</v>
      </c>
      <c r="B23" s="185">
        <f t="shared" si="1"/>
        <v>7971</v>
      </c>
      <c r="C23" s="185">
        <v>7971</v>
      </c>
      <c r="D23" s="185">
        <v>0</v>
      </c>
      <c r="E23" s="185">
        <v>0</v>
      </c>
      <c r="F23" s="185">
        <v>0</v>
      </c>
      <c r="G23" s="185">
        <v>0</v>
      </c>
      <c r="H23" s="185">
        <f t="shared" si="6"/>
        <v>7369</v>
      </c>
      <c r="I23" s="185">
        <v>0</v>
      </c>
      <c r="J23" s="185">
        <v>7369</v>
      </c>
      <c r="K23" s="190">
        <v>0</v>
      </c>
      <c r="L23" s="190">
        <v>0</v>
      </c>
      <c r="M23" s="190">
        <v>0</v>
      </c>
      <c r="N23" s="191">
        <f t="shared" si="3"/>
        <v>602</v>
      </c>
      <c r="P23" s="111"/>
      <c r="Q23" s="111"/>
    </row>
    <row r="24" spans="1:17" s="4" customFormat="1" ht="13.5">
      <c r="A24" s="59" t="s">
        <v>220</v>
      </c>
      <c r="B24" s="188">
        <f>B9+B17</f>
        <v>1673960.1600000001</v>
      </c>
      <c r="C24" s="188">
        <f t="shared" ref="C24:M24" si="10">C9+C17</f>
        <v>896086.85999999987</v>
      </c>
      <c r="D24" s="188">
        <f t="shared" si="10"/>
        <v>777873.30000000016</v>
      </c>
      <c r="E24" s="188">
        <f t="shared" si="10"/>
        <v>0</v>
      </c>
      <c r="F24" s="188">
        <f t="shared" si="10"/>
        <v>0</v>
      </c>
      <c r="G24" s="188">
        <f t="shared" si="10"/>
        <v>0</v>
      </c>
      <c r="H24" s="188">
        <f t="shared" si="10"/>
        <v>1096435.6491</v>
      </c>
      <c r="I24" s="188">
        <f t="shared" si="10"/>
        <v>654401.6</v>
      </c>
      <c r="J24" s="188">
        <f t="shared" si="10"/>
        <v>442034.04909999995</v>
      </c>
      <c r="K24" s="188">
        <f t="shared" si="10"/>
        <v>0</v>
      </c>
      <c r="L24" s="188">
        <f t="shared" si="10"/>
        <v>0</v>
      </c>
      <c r="M24" s="188">
        <f t="shared" si="10"/>
        <v>0</v>
      </c>
      <c r="N24" s="188">
        <f>B24-H24</f>
        <v>577524.51090000011</v>
      </c>
      <c r="P24" s="111"/>
      <c r="Q24" s="111"/>
    </row>
    <row r="25" spans="1:17" s="5" customFormat="1" ht="15">
      <c r="B25" s="41"/>
      <c r="N25" s="41"/>
    </row>
    <row r="26" spans="1:17" s="5" customFormat="1" ht="15">
      <c r="B26" s="41"/>
      <c r="N26" s="41"/>
    </row>
    <row r="28" spans="1:17">
      <c r="C28" s="184"/>
    </row>
  </sheetData>
  <mergeCells count="17">
    <mergeCell ref="N5:N8"/>
    <mergeCell ref="C7:C8"/>
    <mergeCell ref="D7:D8"/>
    <mergeCell ref="E7:E8"/>
    <mergeCell ref="F7:F8"/>
    <mergeCell ref="G7:G8"/>
    <mergeCell ref="I7:I8"/>
    <mergeCell ref="J7:J8"/>
    <mergeCell ref="K7:K8"/>
    <mergeCell ref="L7:L8"/>
    <mergeCell ref="I5:M6"/>
    <mergeCell ref="M7:M8"/>
    <mergeCell ref="A4:C4"/>
    <mergeCell ref="A5:A8"/>
    <mergeCell ref="B5:B8"/>
    <mergeCell ref="C5:G6"/>
    <mergeCell ref="H5:H8"/>
  </mergeCells>
  <phoneticPr fontId="1"/>
  <hyperlinks>
    <hyperlink ref="N1" location="目次!A1" display="目次に戻る" xr:uid="{00000000-0004-0000-1100-000000000000}"/>
  </hyperlinks>
  <pageMargins left="0.7" right="0.7" top="0.75" bottom="0.75" header="0.3" footer="0.3"/>
  <pageSetup paperSize="9" scale="7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8D33-39E8-4FCF-86CC-C901BE1FB4B0}">
  <sheetPr>
    <pageSetUpPr fitToPage="1"/>
  </sheetPr>
  <dimension ref="A1:N42"/>
  <sheetViews>
    <sheetView topLeftCell="A20" zoomScale="55" zoomScaleNormal="55" workbookViewId="0">
      <selection activeCell="D34" sqref="D34:K34"/>
    </sheetView>
  </sheetViews>
  <sheetFormatPr defaultColWidth="9" defaultRowHeight="15"/>
  <cols>
    <col min="1" max="1" width="6.58203125" style="5" customWidth="1"/>
    <col min="2" max="2" width="11.08203125" style="5" bestFit="1" customWidth="1"/>
    <col min="3" max="3" width="28.5" style="5" customWidth="1"/>
    <col min="4" max="4" width="13.08203125" style="5" customWidth="1"/>
    <col min="5" max="5" width="12.58203125" style="5" customWidth="1"/>
    <col min="6" max="6" width="16.08203125" style="5" customWidth="1"/>
    <col min="7" max="7" width="18.08203125" style="5" customWidth="1"/>
    <col min="8" max="8" width="19.08203125" style="5" customWidth="1"/>
    <col min="9" max="9" width="11.6640625" style="5" customWidth="1"/>
    <col min="10" max="10" width="17.1640625" style="5" customWidth="1"/>
    <col min="11" max="11" width="16.08203125" style="64" customWidth="1"/>
    <col min="12" max="12" width="29.1640625" style="5" customWidth="1"/>
    <col min="13" max="16384" width="9" style="5"/>
  </cols>
  <sheetData>
    <row r="1" spans="1:12" ht="18">
      <c r="G1"/>
      <c r="H1"/>
      <c r="I1"/>
      <c r="K1" s="109" t="s">
        <v>10</v>
      </c>
    </row>
    <row r="2" spans="1:12" ht="19.5">
      <c r="A2" s="7" t="s">
        <v>11</v>
      </c>
    </row>
    <row r="3" spans="1:12" ht="15.75" customHeight="1">
      <c r="A3" s="7"/>
    </row>
    <row r="4" spans="1:12" ht="17">
      <c r="A4" s="30" t="s">
        <v>726</v>
      </c>
    </row>
    <row r="5" spans="1:12" ht="15.75" customHeight="1">
      <c r="A5" s="325" t="s">
        <v>802</v>
      </c>
      <c r="B5" s="325"/>
      <c r="C5" s="27"/>
      <c r="D5" s="27"/>
      <c r="E5" s="27"/>
      <c r="F5" s="27"/>
      <c r="I5" s="27"/>
      <c r="J5" s="27"/>
    </row>
    <row r="6" spans="1:12" s="61" customFormat="1" ht="47.25" customHeight="1">
      <c r="A6" s="36" t="s">
        <v>313</v>
      </c>
      <c r="B6" s="36" t="s">
        <v>172</v>
      </c>
      <c r="C6" s="36" t="s">
        <v>173</v>
      </c>
      <c r="D6" s="10" t="s">
        <v>314</v>
      </c>
      <c r="E6" s="10" t="s">
        <v>315</v>
      </c>
      <c r="F6" s="10" t="s">
        <v>316</v>
      </c>
      <c r="G6" s="10" t="s">
        <v>317</v>
      </c>
      <c r="H6" s="10" t="s">
        <v>876</v>
      </c>
      <c r="I6" s="10" t="s">
        <v>318</v>
      </c>
      <c r="J6" s="10" t="s">
        <v>875</v>
      </c>
      <c r="K6" s="110" t="s">
        <v>260</v>
      </c>
      <c r="L6" s="179"/>
    </row>
    <row r="7" spans="1:12" s="41" customFormat="1" ht="21.75" customHeight="1">
      <c r="A7" s="128"/>
      <c r="B7" s="129" t="s">
        <v>319</v>
      </c>
      <c r="C7" s="129" t="s">
        <v>320</v>
      </c>
      <c r="D7" s="450">
        <f>'環境9.CO2排出量（スコープ1・2）'!F7</f>
        <v>20207.099999999999</v>
      </c>
      <c r="E7" s="432" t="s">
        <v>676</v>
      </c>
      <c r="F7" s="448" t="s">
        <v>676</v>
      </c>
      <c r="G7" s="449">
        <v>30724.406182109793</v>
      </c>
      <c r="H7" s="448">
        <v>8.9007927872677958E-2</v>
      </c>
      <c r="I7" s="451">
        <f>'環境22.国内生産拠点における水の定量データ'!B24</f>
        <v>1673960.1600000001</v>
      </c>
      <c r="J7" s="452">
        <f>'環境17.水使用量'!F8</f>
        <v>4.8888875919844672</v>
      </c>
      <c r="K7" s="453">
        <f>'環境19.種類別廃棄物排出量と再資源化率'!C24</f>
        <v>2844.2804459999998</v>
      </c>
    </row>
    <row r="8" spans="1:12" s="41" customFormat="1" ht="21.75" customHeight="1">
      <c r="A8" s="403" t="s">
        <v>321</v>
      </c>
      <c r="B8" s="129" t="s">
        <v>182</v>
      </c>
      <c r="C8" s="129" t="s">
        <v>322</v>
      </c>
      <c r="D8" s="194">
        <v>7788.2960199999998</v>
      </c>
      <c r="E8" s="194">
        <v>10782.191000000001</v>
      </c>
      <c r="F8" s="199">
        <v>0.46368418772254233</v>
      </c>
      <c r="G8" s="196">
        <v>1098.227568</v>
      </c>
      <c r="H8" s="199">
        <v>4.7228875634143665E-2</v>
      </c>
      <c r="I8" s="197">
        <v>161826</v>
      </c>
      <c r="J8" s="200">
        <v>6.9592680525125292</v>
      </c>
      <c r="K8" s="200">
        <v>13.6</v>
      </c>
    </row>
    <row r="9" spans="1:12" s="41" customFormat="1" ht="21.75" customHeight="1">
      <c r="A9" s="403"/>
      <c r="B9" s="129" t="s">
        <v>186</v>
      </c>
      <c r="C9" s="129" t="s">
        <v>187</v>
      </c>
      <c r="D9" s="194">
        <v>2370.1336260000003</v>
      </c>
      <c r="E9" s="194">
        <v>4276.0690000000004</v>
      </c>
      <c r="F9" s="199">
        <v>0.34709132101279688</v>
      </c>
      <c r="G9" s="196">
        <v>258.73865399999994</v>
      </c>
      <c r="H9" s="199">
        <v>2.1001985986178646E-2</v>
      </c>
      <c r="I9" s="197">
        <v>56622</v>
      </c>
      <c r="J9" s="200">
        <v>4.596044820227779</v>
      </c>
      <c r="K9" s="200">
        <v>85</v>
      </c>
    </row>
    <row r="10" spans="1:12" s="41" customFormat="1" ht="21.75" customHeight="1">
      <c r="A10" s="403"/>
      <c r="B10" s="404" t="s">
        <v>188</v>
      </c>
      <c r="C10" s="129" t="s">
        <v>839</v>
      </c>
      <c r="D10" s="194">
        <v>5159.5860000000002</v>
      </c>
      <c r="E10" s="194">
        <v>8539</v>
      </c>
      <c r="F10" s="199">
        <v>0.26490747766793044</v>
      </c>
      <c r="G10" s="196">
        <v>276.89875799999999</v>
      </c>
      <c r="H10" s="199">
        <v>8.590297640375064E-3</v>
      </c>
      <c r="I10" s="197">
        <v>150368</v>
      </c>
      <c r="J10" s="200">
        <v>5.3018723425985845</v>
      </c>
      <c r="K10" s="201">
        <v>1.73</v>
      </c>
    </row>
    <row r="11" spans="1:12" s="41" customFormat="1" ht="21.75" customHeight="1">
      <c r="A11" s="403"/>
      <c r="B11" s="405"/>
      <c r="C11" s="129" t="s">
        <v>190</v>
      </c>
      <c r="D11" s="194">
        <v>5519.0677999999998</v>
      </c>
      <c r="E11" s="194">
        <v>9670.08</v>
      </c>
      <c r="F11" s="199">
        <v>0.32296907450608731</v>
      </c>
      <c r="G11" s="196">
        <v>172.82996880000002</v>
      </c>
      <c r="H11" s="199">
        <v>5.772313679954246E-3</v>
      </c>
      <c r="I11" s="197">
        <v>170900</v>
      </c>
      <c r="J11" s="200">
        <v>5.0221108610612673</v>
      </c>
      <c r="K11" s="201">
        <v>1.48</v>
      </c>
    </row>
    <row r="12" spans="1:12" s="41" customFormat="1" ht="60" customHeight="1">
      <c r="A12" s="403"/>
      <c r="B12" s="129" t="s">
        <v>727</v>
      </c>
      <c r="C12" s="130" t="s">
        <v>323</v>
      </c>
      <c r="D12" s="194">
        <v>8350.2284387844429</v>
      </c>
      <c r="E12" s="194">
        <v>7346.0912262326292</v>
      </c>
      <c r="F12" s="199">
        <v>0.2854542300127767</v>
      </c>
      <c r="G12" s="196">
        <v>682.03750573803177</v>
      </c>
      <c r="H12" s="199">
        <v>2.6502596420944498E-2</v>
      </c>
      <c r="I12" s="197">
        <v>133517.923229318</v>
      </c>
      <c r="J12" s="200">
        <v>5.1873392315968285</v>
      </c>
      <c r="K12" s="202" t="s">
        <v>939</v>
      </c>
    </row>
    <row r="13" spans="1:12" s="41" customFormat="1" ht="21.75" customHeight="1">
      <c r="A13" s="403"/>
      <c r="B13" s="180" t="s">
        <v>192</v>
      </c>
      <c r="C13" s="129" t="s">
        <v>840</v>
      </c>
      <c r="D13" s="194">
        <v>19251.9589012</v>
      </c>
      <c r="E13" s="194">
        <v>21742.425999999999</v>
      </c>
      <c r="F13" s="199">
        <v>0.20100912926341144</v>
      </c>
      <c r="G13" s="196">
        <v>1347.09584118</v>
      </c>
      <c r="H13" s="199">
        <v>1.2453925889868711E-2</v>
      </c>
      <c r="I13" s="197">
        <v>621972</v>
      </c>
      <c r="J13" s="200">
        <v>5.7501426081074181</v>
      </c>
      <c r="K13" s="201">
        <v>72</v>
      </c>
    </row>
    <row r="14" spans="1:12" s="41" customFormat="1" ht="21.75" customHeight="1">
      <c r="A14" s="403"/>
      <c r="B14" s="129" t="s">
        <v>194</v>
      </c>
      <c r="C14" s="129" t="s">
        <v>841</v>
      </c>
      <c r="D14" s="194">
        <v>1999.5076618441135</v>
      </c>
      <c r="E14" s="194">
        <v>2515.3236200000001</v>
      </c>
      <c r="F14" s="199">
        <v>0.3661166521442098</v>
      </c>
      <c r="G14" s="196">
        <v>355.94915990280003</v>
      </c>
      <c r="H14" s="199">
        <v>5.1809999206844468E-2</v>
      </c>
      <c r="I14" s="197">
        <v>31521</v>
      </c>
      <c r="J14" s="200">
        <v>4.5880231475891113</v>
      </c>
      <c r="K14" s="201">
        <v>61.8</v>
      </c>
    </row>
    <row r="15" spans="1:12" s="41" customFormat="1" ht="21.75" customHeight="1">
      <c r="A15" s="403"/>
      <c r="B15" s="404" t="s">
        <v>199</v>
      </c>
      <c r="C15" s="129" t="s">
        <v>200</v>
      </c>
      <c r="D15" s="194">
        <v>19110.678263788122</v>
      </c>
      <c r="E15" s="194">
        <v>11198.28</v>
      </c>
      <c r="F15" s="199">
        <v>0.17037608673041993</v>
      </c>
      <c r="G15" s="196">
        <v>1188.778191264</v>
      </c>
      <c r="H15" s="199">
        <v>1.8086650469360203E-2</v>
      </c>
      <c r="I15" s="203">
        <v>236771</v>
      </c>
      <c r="J15" s="200">
        <v>3.6023493278653733</v>
      </c>
      <c r="K15" s="201">
        <v>12.6</v>
      </c>
    </row>
    <row r="16" spans="1:12" s="41" customFormat="1" ht="21.75" customHeight="1">
      <c r="A16" s="403"/>
      <c r="B16" s="405"/>
      <c r="C16" s="129" t="s">
        <v>324</v>
      </c>
      <c r="D16" s="194">
        <v>14446.156526898714</v>
      </c>
      <c r="E16" s="194">
        <v>16005.65</v>
      </c>
      <c r="F16" s="199">
        <v>0.18683416969710029</v>
      </c>
      <c r="G16" s="196">
        <v>1449.0722255972362</v>
      </c>
      <c r="H16" s="199">
        <v>1.6915039757872303E-2</v>
      </c>
      <c r="I16" s="197">
        <v>287999</v>
      </c>
      <c r="J16" s="200">
        <v>3.3618162360538428</v>
      </c>
      <c r="K16" s="201">
        <v>22.73</v>
      </c>
    </row>
    <row r="17" spans="1:14" s="41" customFormat="1" ht="21.75" customHeight="1">
      <c r="A17" s="403"/>
      <c r="B17" s="129" t="s">
        <v>201</v>
      </c>
      <c r="C17" s="129" t="s">
        <v>842</v>
      </c>
      <c r="D17" s="194">
        <v>5917.0441728558581</v>
      </c>
      <c r="E17" s="194">
        <v>2241.518</v>
      </c>
      <c r="F17" s="199">
        <v>0.27634749219130428</v>
      </c>
      <c r="G17" s="196">
        <v>138.49530300000001</v>
      </c>
      <c r="H17" s="199">
        <v>1.7074513639562486E-2</v>
      </c>
      <c r="I17" s="197">
        <v>29424</v>
      </c>
      <c r="J17" s="200">
        <v>3.6275633790301649</v>
      </c>
      <c r="K17" s="204">
        <v>14.34</v>
      </c>
    </row>
    <row r="18" spans="1:14" s="41" customFormat="1" ht="21.75" customHeight="1">
      <c r="A18" s="403"/>
      <c r="B18" s="129" t="s">
        <v>211</v>
      </c>
      <c r="C18" s="129" t="s">
        <v>843</v>
      </c>
      <c r="D18" s="194">
        <v>7474.0042263614178</v>
      </c>
      <c r="E18" s="194">
        <v>6424.3649999999998</v>
      </c>
      <c r="F18" s="199">
        <v>0.48560039293301088</v>
      </c>
      <c r="G18" s="196">
        <v>1242.3387785820557</v>
      </c>
      <c r="H18" s="199">
        <v>9.3905031709026976E-2</v>
      </c>
      <c r="I18" s="197">
        <v>81293</v>
      </c>
      <c r="J18" s="200">
        <v>6.2088314446575161</v>
      </c>
      <c r="K18" s="205">
        <v>130</v>
      </c>
    </row>
    <row r="19" spans="1:14" s="41" customFormat="1" ht="21.75" customHeight="1">
      <c r="A19" s="403"/>
      <c r="B19" s="129" t="s">
        <v>214</v>
      </c>
      <c r="C19" s="129" t="s">
        <v>215</v>
      </c>
      <c r="D19" s="194">
        <v>11046.556663276035</v>
      </c>
      <c r="E19" s="194">
        <v>7198.415</v>
      </c>
      <c r="F19" s="199">
        <v>0.28320445435960911</v>
      </c>
      <c r="G19" s="196">
        <v>794.53529503439995</v>
      </c>
      <c r="H19" s="199">
        <v>3.1259094495061521E-2</v>
      </c>
      <c r="I19" s="197">
        <v>129276</v>
      </c>
      <c r="J19" s="200">
        <v>5.0860556166590598</v>
      </c>
      <c r="K19" s="205">
        <v>14.2</v>
      </c>
    </row>
    <row r="20" spans="1:14" s="41" customFormat="1" ht="21.75" customHeight="1">
      <c r="A20" s="403"/>
      <c r="B20" s="129" t="s">
        <v>213</v>
      </c>
      <c r="C20" s="129" t="s">
        <v>844</v>
      </c>
      <c r="D20" s="194">
        <v>3108.3774661004427</v>
      </c>
      <c r="E20" s="194">
        <v>2740.3982700000006</v>
      </c>
      <c r="F20" s="199">
        <v>0.49384648714408658</v>
      </c>
      <c r="G20" s="196">
        <v>377.73774365280008</v>
      </c>
      <c r="H20" s="199">
        <v>6.807202435019373E-2</v>
      </c>
      <c r="I20" s="197">
        <v>47226</v>
      </c>
      <c r="J20" s="200">
        <v>8.5105856536198399</v>
      </c>
      <c r="K20" s="205">
        <v>27.382000000000001</v>
      </c>
    </row>
    <row r="21" spans="1:14" s="41" customFormat="1" ht="21.75" customHeight="1">
      <c r="A21" s="403"/>
      <c r="B21" s="129" t="s">
        <v>218</v>
      </c>
      <c r="C21" s="129" t="s">
        <v>845</v>
      </c>
      <c r="D21" s="206" t="s">
        <v>672</v>
      </c>
      <c r="E21" s="206" t="s">
        <v>672</v>
      </c>
      <c r="F21" s="206" t="s">
        <v>672</v>
      </c>
      <c r="G21" s="206" t="s">
        <v>672</v>
      </c>
      <c r="H21" s="195" t="s">
        <v>672</v>
      </c>
      <c r="I21" s="198" t="s">
        <v>940</v>
      </c>
      <c r="J21" s="204" t="s">
        <v>940</v>
      </c>
      <c r="K21" s="198" t="s">
        <v>940</v>
      </c>
    </row>
    <row r="22" spans="1:14" s="41" customFormat="1" ht="21.75" customHeight="1">
      <c r="A22" s="403"/>
      <c r="B22" s="404" t="s">
        <v>205</v>
      </c>
      <c r="C22" s="129" t="s">
        <v>206</v>
      </c>
      <c r="D22" s="194">
        <v>6203.4388192481019</v>
      </c>
      <c r="E22" s="194">
        <v>6700.04</v>
      </c>
      <c r="F22" s="199">
        <v>0.28940502310820521</v>
      </c>
      <c r="G22" s="196">
        <v>500.25447543000001</v>
      </c>
      <c r="H22" s="199">
        <v>2.1608252789804574E-2</v>
      </c>
      <c r="I22" s="197">
        <v>112570</v>
      </c>
      <c r="J22" s="200">
        <v>4.8624073067161779</v>
      </c>
      <c r="K22" s="201">
        <v>16.350000000000001</v>
      </c>
    </row>
    <row r="23" spans="1:14" s="41" customFormat="1" ht="21.75" customHeight="1">
      <c r="A23" s="403"/>
      <c r="B23" s="406"/>
      <c r="C23" s="129" t="s">
        <v>207</v>
      </c>
      <c r="D23" s="194">
        <v>8976.2925107030005</v>
      </c>
      <c r="E23" s="194">
        <v>9523.2000000000007</v>
      </c>
      <c r="F23" s="199">
        <v>0.32763890773957127</v>
      </c>
      <c r="G23" s="196">
        <v>801.82584603120006</v>
      </c>
      <c r="H23" s="199">
        <v>2.7586246680844674E-2</v>
      </c>
      <c r="I23" s="197">
        <v>127377</v>
      </c>
      <c r="J23" s="200">
        <v>4.3823148890229504</v>
      </c>
      <c r="K23" s="201">
        <v>39.6</v>
      </c>
    </row>
    <row r="24" spans="1:14" s="41" customFormat="1" ht="21.75" customHeight="1">
      <c r="A24" s="403"/>
      <c r="B24" s="406"/>
      <c r="C24" s="129" t="s">
        <v>209</v>
      </c>
      <c r="D24" s="194">
        <v>4449.5377620066511</v>
      </c>
      <c r="E24" s="194">
        <v>4671.99</v>
      </c>
      <c r="F24" s="199">
        <v>0.6401332334949883</v>
      </c>
      <c r="G24" s="196">
        <v>259.37539067796001</v>
      </c>
      <c r="H24" s="199">
        <v>3.5538348224997997E-2</v>
      </c>
      <c r="I24" s="193">
        <v>49471</v>
      </c>
      <c r="J24" s="200">
        <v>6.7782746097980882</v>
      </c>
      <c r="K24" s="201">
        <v>44.822000000000003</v>
      </c>
    </row>
    <row r="25" spans="1:14" s="41" customFormat="1" ht="21.75" customHeight="1">
      <c r="A25" s="403"/>
      <c r="B25" s="406"/>
      <c r="C25" s="129" t="s">
        <v>325</v>
      </c>
      <c r="D25" s="194">
        <v>41228.764873336171</v>
      </c>
      <c r="E25" s="194">
        <v>16403.14</v>
      </c>
      <c r="F25" s="199">
        <v>0.35537015332153321</v>
      </c>
      <c r="G25" s="196">
        <v>1626.7333439999998</v>
      </c>
      <c r="H25" s="199">
        <v>3.5242793627959672E-2</v>
      </c>
      <c r="I25" s="197">
        <v>342206</v>
      </c>
      <c r="J25" s="200">
        <v>7.4138121534991841</v>
      </c>
      <c r="K25" s="201">
        <v>34.799999999999997</v>
      </c>
    </row>
    <row r="26" spans="1:14" s="41" customFormat="1" ht="21.75" customHeight="1">
      <c r="A26" s="403"/>
      <c r="B26" s="406"/>
      <c r="C26" s="129" t="s">
        <v>846</v>
      </c>
      <c r="D26" s="194">
        <v>38378.656365941592</v>
      </c>
      <c r="E26" s="194">
        <v>18231.548999999999</v>
      </c>
      <c r="F26" s="199">
        <v>0.36838969691660983</v>
      </c>
      <c r="G26" s="196">
        <v>1844.5785025883999</v>
      </c>
      <c r="H26" s="199">
        <v>3.7271858551757436E-2</v>
      </c>
      <c r="I26" s="197">
        <v>268276</v>
      </c>
      <c r="J26" s="200">
        <v>5.4208292630538644</v>
      </c>
      <c r="K26" s="201">
        <v>179.93</v>
      </c>
    </row>
    <row r="27" spans="1:14" s="41" customFormat="1" ht="21.75" customHeight="1">
      <c r="A27" s="403"/>
      <c r="B27" s="406"/>
      <c r="C27" s="129" t="s">
        <v>847</v>
      </c>
      <c r="D27" s="194">
        <v>5816.2440951999997</v>
      </c>
      <c r="E27" s="194">
        <v>7478.7759999999998</v>
      </c>
      <c r="F27" s="199">
        <v>1.270920904003767</v>
      </c>
      <c r="G27" s="196">
        <v>464.64045599999997</v>
      </c>
      <c r="H27" s="199">
        <v>7.8959614297345257E-2</v>
      </c>
      <c r="I27" s="197">
        <v>74864</v>
      </c>
      <c r="J27" s="200">
        <v>12.722165038415113</v>
      </c>
      <c r="K27" s="201">
        <v>83.37</v>
      </c>
    </row>
    <row r="28" spans="1:14" s="41" customFormat="1" ht="21.75" customHeight="1">
      <c r="A28" s="403"/>
      <c r="B28" s="405"/>
      <c r="C28" s="129" t="s">
        <v>208</v>
      </c>
      <c r="D28" s="194">
        <v>9570.1075277922446</v>
      </c>
      <c r="E28" s="194">
        <v>11419.92</v>
      </c>
      <c r="F28" s="199">
        <v>0.52290136280405308</v>
      </c>
      <c r="G28" s="196">
        <v>908.24586240000008</v>
      </c>
      <c r="H28" s="199">
        <v>4.1587243974572717E-2</v>
      </c>
      <c r="I28" s="197">
        <v>173848</v>
      </c>
      <c r="J28" s="200">
        <v>7.9602445657026495</v>
      </c>
      <c r="K28" s="201">
        <v>122.56399999999999</v>
      </c>
    </row>
    <row r="29" spans="1:14" s="41" customFormat="1" ht="21.75" customHeight="1">
      <c r="A29" s="402" t="s">
        <v>326</v>
      </c>
      <c r="B29" s="129" t="s">
        <v>184</v>
      </c>
      <c r="C29" s="129" t="s">
        <v>185</v>
      </c>
      <c r="D29" s="194">
        <v>9402.5358152194058</v>
      </c>
      <c r="E29" s="194">
        <v>19311.811000000002</v>
      </c>
      <c r="F29" s="199">
        <v>0.49909454493834204</v>
      </c>
      <c r="G29" s="196">
        <v>2311.570411146</v>
      </c>
      <c r="H29" s="199">
        <v>5.9740237849461607E-2</v>
      </c>
      <c r="I29" s="197">
        <v>353172</v>
      </c>
      <c r="J29" s="200">
        <v>9.1273790233844014</v>
      </c>
      <c r="K29" s="201">
        <v>259.8</v>
      </c>
    </row>
    <row r="30" spans="1:14" s="41" customFormat="1" ht="21.75" customHeight="1">
      <c r="A30" s="402"/>
      <c r="B30" s="404" t="s">
        <v>196</v>
      </c>
      <c r="C30" s="129" t="s">
        <v>198</v>
      </c>
      <c r="D30" s="194">
        <v>11844.054762344615</v>
      </c>
      <c r="E30" s="194">
        <v>13340.242</v>
      </c>
      <c r="F30" s="199">
        <v>0.15446449045923638</v>
      </c>
      <c r="G30" s="196">
        <v>1244.1525563399998</v>
      </c>
      <c r="H30" s="199">
        <v>1.4405839914194543E-2</v>
      </c>
      <c r="I30" s="197">
        <v>275056</v>
      </c>
      <c r="J30" s="200">
        <v>3.1848286476179157</v>
      </c>
      <c r="K30" s="201">
        <v>120.5</v>
      </c>
    </row>
    <row r="31" spans="1:14" s="41" customFormat="1" ht="21.75" customHeight="1">
      <c r="A31" s="402"/>
      <c r="B31" s="405"/>
      <c r="C31" s="129" t="s">
        <v>197</v>
      </c>
      <c r="D31" s="194">
        <v>8101.9870140671519</v>
      </c>
      <c r="E31" s="194">
        <v>7944.2179999999998</v>
      </c>
      <c r="F31" s="199">
        <v>0.25570381205940501</v>
      </c>
      <c r="G31" s="196">
        <v>758.04266097750008</v>
      </c>
      <c r="H31" s="199">
        <v>2.4399430896231946E-2</v>
      </c>
      <c r="I31" s="197">
        <v>97587.54</v>
      </c>
      <c r="J31" s="200">
        <v>3.1410902857272633</v>
      </c>
      <c r="K31" s="201">
        <v>53.207999999999998</v>
      </c>
      <c r="L31" s="181"/>
      <c r="N31" s="206" t="s">
        <v>849</v>
      </c>
    </row>
    <row r="32" spans="1:14" s="41" customFormat="1" ht="21.75" customHeight="1">
      <c r="A32" s="402"/>
      <c r="B32" s="129" t="s">
        <v>216</v>
      </c>
      <c r="C32" s="129" t="s">
        <v>848</v>
      </c>
      <c r="D32" s="194">
        <v>6858.2913322569066</v>
      </c>
      <c r="E32" s="194">
        <v>4822.5640000000003</v>
      </c>
      <c r="F32" s="199">
        <v>0.24151874063397993</v>
      </c>
      <c r="G32" s="196">
        <v>653.21853840000006</v>
      </c>
      <c r="H32" s="199">
        <v>3.2713825830644666E-2</v>
      </c>
      <c r="I32" s="197">
        <v>161818.44</v>
      </c>
      <c r="J32" s="200">
        <v>8.1040043370931656</v>
      </c>
      <c r="K32" s="201">
        <v>21.09</v>
      </c>
    </row>
    <row r="33" spans="1:12" s="41" customFormat="1" ht="21.75" customHeight="1">
      <c r="A33" s="129" t="s">
        <v>327</v>
      </c>
      <c r="B33" s="129" t="s">
        <v>203</v>
      </c>
      <c r="C33" s="129" t="s">
        <v>204</v>
      </c>
      <c r="D33" s="194">
        <v>4290.7564775433411</v>
      </c>
      <c r="E33" s="194">
        <v>4305.7150000000001</v>
      </c>
      <c r="F33" s="199">
        <v>0.29138741383909689</v>
      </c>
      <c r="G33" s="196">
        <v>870.20923200000004</v>
      </c>
      <c r="H33" s="199">
        <v>5.8891036125564893E-2</v>
      </c>
      <c r="I33" s="197">
        <v>57236</v>
      </c>
      <c r="J33" s="200">
        <v>3.8734217240329532</v>
      </c>
      <c r="K33" s="201">
        <v>1.2</v>
      </c>
      <c r="L33" s="182"/>
    </row>
    <row r="34" spans="1:12" s="41" customFormat="1" ht="21.75" customHeight="1">
      <c r="A34" s="402" t="s">
        <v>51</v>
      </c>
      <c r="B34" s="402"/>
      <c r="C34" s="402"/>
      <c r="D34" s="451">
        <f>SUM(D7:D33)</f>
        <v>286869.36312276829</v>
      </c>
      <c r="E34" s="451">
        <f t="shared" ref="E34:G34" si="0">SUM(E7:E33)</f>
        <v>234832.97211623268</v>
      </c>
      <c r="F34" s="435" t="s">
        <v>849</v>
      </c>
      <c r="G34" s="451">
        <f t="shared" si="0"/>
        <v>52349.988450852179</v>
      </c>
      <c r="H34" s="448" t="s">
        <v>849</v>
      </c>
      <c r="I34" s="451">
        <f>SUM(I7:I33)</f>
        <v>5906158.0632293187</v>
      </c>
      <c r="J34" s="452" t="s">
        <v>849</v>
      </c>
      <c r="K34" s="454">
        <f>SUM(K7:K33)</f>
        <v>4278.3764459999993</v>
      </c>
      <c r="L34" s="183"/>
    </row>
    <row r="35" spans="1:12" s="41" customFormat="1" ht="9" customHeight="1">
      <c r="K35" s="131"/>
    </row>
    <row r="36" spans="1:12" s="41" customFormat="1">
      <c r="A36" s="41" t="s">
        <v>941</v>
      </c>
      <c r="K36" s="131"/>
    </row>
    <row r="37" spans="1:12" s="41" customFormat="1">
      <c r="A37" s="41" t="s">
        <v>872</v>
      </c>
      <c r="K37" s="131"/>
    </row>
    <row r="38" spans="1:12" s="41" customFormat="1" ht="18.75" customHeight="1">
      <c r="A38" s="41" t="s">
        <v>977</v>
      </c>
      <c r="E38" s="193"/>
      <c r="K38" s="131"/>
    </row>
    <row r="39" spans="1:12" s="41" customFormat="1" ht="18.75" customHeight="1">
      <c r="A39" s="41" t="s">
        <v>873</v>
      </c>
      <c r="K39" s="131"/>
    </row>
    <row r="40" spans="1:12" s="41" customFormat="1">
      <c r="A40" s="41" t="s">
        <v>874</v>
      </c>
      <c r="K40" s="131"/>
    </row>
    <row r="41" spans="1:12" s="41" customFormat="1">
      <c r="A41" s="41" t="s">
        <v>978</v>
      </c>
      <c r="K41" s="131"/>
    </row>
    <row r="42" spans="1:12" s="41" customFormat="1">
      <c r="K42" s="131"/>
    </row>
  </sheetData>
  <mergeCells count="8">
    <mergeCell ref="A34:C34"/>
    <mergeCell ref="A5:B5"/>
    <mergeCell ref="A8:A28"/>
    <mergeCell ref="B10:B11"/>
    <mergeCell ref="B15:B16"/>
    <mergeCell ref="B22:B28"/>
    <mergeCell ref="A29:A32"/>
    <mergeCell ref="B30:B31"/>
  </mergeCells>
  <phoneticPr fontId="1"/>
  <hyperlinks>
    <hyperlink ref="K1" location="目次!A1" display="目次に戻る" xr:uid="{80C5C8C5-6484-465F-9D56-A3BB7334E31F}"/>
  </hyperlinks>
  <pageMargins left="0.7" right="0.7" top="0.75" bottom="0.75" header="0.3" footer="0.3"/>
  <pageSetup paperSize="8"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H60"/>
  <sheetViews>
    <sheetView topLeftCell="A49" zoomScale="85" zoomScaleNormal="85" workbookViewId="0">
      <selection activeCell="E23" sqref="E23"/>
    </sheetView>
  </sheetViews>
  <sheetFormatPr defaultColWidth="9" defaultRowHeight="15"/>
  <cols>
    <col min="1" max="1" width="15.08203125" style="5" customWidth="1"/>
    <col min="2" max="3" width="24.58203125" style="5" customWidth="1"/>
    <col min="4" max="4" width="17.1640625" style="5" customWidth="1"/>
    <col min="5" max="8" width="11.1640625" style="5" customWidth="1"/>
    <col min="9" max="16384" width="9" style="5"/>
  </cols>
  <sheetData>
    <row r="1" spans="1:8" ht="18">
      <c r="H1" s="107" t="s">
        <v>10</v>
      </c>
    </row>
    <row r="2" spans="1:8" ht="19.5">
      <c r="A2" s="7" t="s">
        <v>11</v>
      </c>
    </row>
    <row r="3" spans="1:8" ht="15.75" customHeight="1">
      <c r="A3" s="7"/>
    </row>
    <row r="4" spans="1:8">
      <c r="A4" s="66" t="s">
        <v>341</v>
      </c>
    </row>
    <row r="5" spans="1:8">
      <c r="A5" s="3" t="s">
        <v>328</v>
      </c>
    </row>
    <row r="6" spans="1:8" ht="59.25" customHeight="1">
      <c r="A6" s="364" t="s">
        <v>342</v>
      </c>
      <c r="B6" s="364"/>
      <c r="C6" s="364"/>
      <c r="D6" s="364"/>
      <c r="E6" s="364"/>
      <c r="F6" s="364"/>
      <c r="G6" s="364"/>
      <c r="H6" s="364"/>
    </row>
    <row r="7" spans="1:8" ht="15.75" customHeight="1">
      <c r="A7" s="316" t="s">
        <v>802</v>
      </c>
      <c r="B7" s="27"/>
      <c r="C7" s="27"/>
      <c r="D7" s="27"/>
      <c r="E7" s="27"/>
      <c r="F7" s="27"/>
      <c r="G7" s="27"/>
      <c r="H7" s="27"/>
    </row>
    <row r="8" spans="1:8" ht="37.5" customHeight="1">
      <c r="A8" s="407" t="s">
        <v>877</v>
      </c>
      <c r="B8" s="407"/>
      <c r="C8" s="407"/>
      <c r="D8" s="407"/>
      <c r="E8" s="407"/>
      <c r="F8" s="407"/>
      <c r="G8" s="407"/>
      <c r="H8" s="407"/>
    </row>
    <row r="9" spans="1:8" ht="32">
      <c r="A9" s="36" t="s">
        <v>329</v>
      </c>
      <c r="B9" s="10" t="s">
        <v>330</v>
      </c>
      <c r="C9" s="10" t="s">
        <v>331</v>
      </c>
      <c r="D9" s="10" t="s">
        <v>260</v>
      </c>
      <c r="E9" s="10" t="s">
        <v>332</v>
      </c>
      <c r="F9" s="10" t="s">
        <v>333</v>
      </c>
      <c r="G9" s="10" t="s">
        <v>334</v>
      </c>
      <c r="H9" s="10" t="s">
        <v>42</v>
      </c>
    </row>
    <row r="10" spans="1:8" s="41" customFormat="1">
      <c r="A10" s="208">
        <v>180314</v>
      </c>
      <c r="B10" s="304">
        <v>1458.9244095888</v>
      </c>
      <c r="C10" s="304">
        <v>8141.0810000000001</v>
      </c>
      <c r="D10" s="305">
        <v>284.60986000000003</v>
      </c>
      <c r="E10" s="304">
        <v>2576.9672764000002</v>
      </c>
      <c r="F10" s="306">
        <v>0</v>
      </c>
      <c r="G10" s="307">
        <v>9.7353900000000007</v>
      </c>
      <c r="H10" s="306">
        <v>2.4617493204392185</v>
      </c>
    </row>
    <row r="13" spans="1:8">
      <c r="A13" s="68" t="s">
        <v>237</v>
      </c>
    </row>
    <row r="14" spans="1:8" ht="59.25" customHeight="1">
      <c r="A14" s="364" t="s">
        <v>343</v>
      </c>
      <c r="B14" s="364"/>
      <c r="C14" s="364"/>
      <c r="D14" s="364"/>
      <c r="E14" s="364"/>
      <c r="F14" s="364"/>
      <c r="G14" s="364"/>
      <c r="H14" s="364"/>
    </row>
    <row r="15" spans="1:8">
      <c r="A15" s="316" t="s">
        <v>802</v>
      </c>
      <c r="B15" s="27"/>
      <c r="C15" s="27"/>
      <c r="D15" s="27"/>
      <c r="E15" s="27"/>
      <c r="F15" s="27"/>
      <c r="G15" s="27"/>
      <c r="H15" s="27"/>
    </row>
    <row r="16" spans="1:8" ht="37.5" customHeight="1">
      <c r="A16" s="408" t="s">
        <v>878</v>
      </c>
      <c r="B16" s="408"/>
      <c r="C16" s="408"/>
      <c r="D16" s="408"/>
      <c r="E16" s="408"/>
      <c r="F16" s="408"/>
      <c r="G16" s="408"/>
      <c r="H16" s="408"/>
    </row>
    <row r="17" spans="1:8" ht="32">
      <c r="A17" s="36" t="s">
        <v>329</v>
      </c>
      <c r="B17" s="10" t="s">
        <v>330</v>
      </c>
      <c r="C17" s="10" t="s">
        <v>331</v>
      </c>
      <c r="D17" s="10" t="s">
        <v>260</v>
      </c>
      <c r="E17" s="10" t="s">
        <v>332</v>
      </c>
      <c r="F17" s="10" t="s">
        <v>333</v>
      </c>
      <c r="G17" s="10" t="s">
        <v>334</v>
      </c>
      <c r="H17" s="10" t="s">
        <v>42</v>
      </c>
    </row>
    <row r="18" spans="1:8" s="41" customFormat="1">
      <c r="A18" s="208">
        <v>195320</v>
      </c>
      <c r="B18" s="304">
        <v>1215.0597697797609</v>
      </c>
      <c r="C18" s="304">
        <v>6956.9889999999996</v>
      </c>
      <c r="D18" s="305">
        <v>420.65899999999999</v>
      </c>
      <c r="E18" s="304">
        <v>2152.5589011553784</v>
      </c>
      <c r="F18" s="306">
        <v>0</v>
      </c>
      <c r="G18" s="308">
        <v>0.23353750000000001</v>
      </c>
      <c r="H18" s="308">
        <v>0.53820993970000008</v>
      </c>
    </row>
    <row r="21" spans="1:8">
      <c r="A21" s="68" t="s">
        <v>335</v>
      </c>
    </row>
    <row r="22" spans="1:8" ht="59.25" customHeight="1">
      <c r="A22" s="364" t="s">
        <v>729</v>
      </c>
      <c r="B22" s="364"/>
      <c r="C22" s="364"/>
      <c r="D22" s="364"/>
      <c r="E22" s="364"/>
      <c r="F22" s="364"/>
      <c r="G22" s="364"/>
      <c r="H22" s="364"/>
    </row>
    <row r="23" spans="1:8">
      <c r="A23" s="316" t="s">
        <v>802</v>
      </c>
      <c r="B23" s="27"/>
      <c r="C23" s="27"/>
      <c r="D23" s="27"/>
      <c r="E23" s="27"/>
      <c r="F23" s="27"/>
      <c r="G23" s="27"/>
      <c r="H23" s="27"/>
    </row>
    <row r="24" spans="1:8" ht="47.25" customHeight="1">
      <c r="A24" s="407" t="s">
        <v>946</v>
      </c>
      <c r="B24" s="407"/>
      <c r="C24" s="407"/>
      <c r="D24" s="407"/>
      <c r="E24" s="407"/>
      <c r="F24" s="407"/>
      <c r="G24" s="407"/>
      <c r="H24" s="407"/>
    </row>
    <row r="25" spans="1:8" ht="32">
      <c r="A25" s="36" t="s">
        <v>329</v>
      </c>
      <c r="B25" s="10" t="s">
        <v>330</v>
      </c>
      <c r="C25" s="10" t="s">
        <v>331</v>
      </c>
      <c r="D25" s="10" t="s">
        <v>260</v>
      </c>
      <c r="E25" s="10" t="s">
        <v>332</v>
      </c>
      <c r="F25" s="10" t="s">
        <v>333</v>
      </c>
      <c r="G25" s="10" t="s">
        <v>334</v>
      </c>
      <c r="H25" s="10" t="s">
        <v>42</v>
      </c>
    </row>
    <row r="26" spans="1:8" s="41" customFormat="1">
      <c r="A26" s="456">
        <v>426.95400000000001</v>
      </c>
      <c r="B26" s="455">
        <v>2262.2034706669774</v>
      </c>
      <c r="C26" s="455">
        <v>14050.444</v>
      </c>
      <c r="D26" s="457">
        <v>557.66399999999999</v>
      </c>
      <c r="E26" s="455">
        <v>4003.4</v>
      </c>
      <c r="F26" s="306">
        <v>0</v>
      </c>
      <c r="G26" s="308">
        <v>0.33996100000000001</v>
      </c>
      <c r="H26" s="306">
        <v>1.004849302575</v>
      </c>
    </row>
    <row r="29" spans="1:8">
      <c r="A29" s="3" t="s">
        <v>286</v>
      </c>
    </row>
    <row r="30" spans="1:8" ht="59.25" customHeight="1">
      <c r="A30" s="364" t="s">
        <v>336</v>
      </c>
      <c r="B30" s="364"/>
      <c r="C30" s="364"/>
      <c r="D30" s="364"/>
      <c r="E30" s="364"/>
      <c r="F30" s="364"/>
      <c r="G30" s="364"/>
      <c r="H30" s="364"/>
    </row>
    <row r="31" spans="1:8">
      <c r="A31" s="316" t="s">
        <v>802</v>
      </c>
      <c r="B31" s="27"/>
      <c r="C31" s="27"/>
      <c r="D31" s="27"/>
      <c r="E31" s="27"/>
      <c r="F31" s="27"/>
      <c r="G31" s="27"/>
      <c r="H31" s="27"/>
    </row>
    <row r="32" spans="1:8" ht="53.9" customHeight="1">
      <c r="A32" s="407" t="s">
        <v>879</v>
      </c>
      <c r="B32" s="407"/>
      <c r="C32" s="407"/>
      <c r="D32" s="407"/>
      <c r="E32" s="407"/>
      <c r="F32" s="407"/>
      <c r="G32" s="407"/>
      <c r="H32" s="407"/>
    </row>
    <row r="33" spans="1:8" ht="32">
      <c r="A33" s="36" t="s">
        <v>329</v>
      </c>
      <c r="B33" s="10" t="s">
        <v>330</v>
      </c>
      <c r="C33" s="10" t="s">
        <v>331</v>
      </c>
      <c r="D33" s="10" t="s">
        <v>260</v>
      </c>
      <c r="E33" s="10" t="s">
        <v>332</v>
      </c>
      <c r="F33" s="10" t="s">
        <v>333</v>
      </c>
      <c r="G33" s="10" t="s">
        <v>334</v>
      </c>
      <c r="H33" s="10" t="s">
        <v>42</v>
      </c>
    </row>
    <row r="34" spans="1:8">
      <c r="A34" s="208">
        <v>271443</v>
      </c>
      <c r="B34" s="304">
        <v>2660.6564502000001</v>
      </c>
      <c r="C34" s="304">
        <v>9790.7510000000002</v>
      </c>
      <c r="D34" s="305">
        <v>404.13600000000002</v>
      </c>
      <c r="E34" s="304">
        <v>4699.2086999999992</v>
      </c>
      <c r="F34" s="306">
        <v>0</v>
      </c>
      <c r="G34" s="306">
        <v>5.005223</v>
      </c>
      <c r="H34" s="309">
        <v>5.0750000000000002</v>
      </c>
    </row>
    <row r="37" spans="1:8">
      <c r="A37" s="3" t="s">
        <v>337</v>
      </c>
    </row>
    <row r="38" spans="1:8" ht="59.25" customHeight="1">
      <c r="A38" s="364" t="s">
        <v>344</v>
      </c>
      <c r="B38" s="364"/>
      <c r="C38" s="364"/>
      <c r="D38" s="364"/>
      <c r="E38" s="364"/>
      <c r="F38" s="364"/>
      <c r="G38" s="364"/>
      <c r="H38" s="364"/>
    </row>
    <row r="39" spans="1:8">
      <c r="A39" s="316" t="s">
        <v>802</v>
      </c>
      <c r="B39" s="27"/>
      <c r="C39" s="27"/>
      <c r="D39" s="27"/>
      <c r="E39" s="27"/>
      <c r="F39" s="27"/>
      <c r="G39" s="27"/>
      <c r="H39" s="27"/>
    </row>
    <row r="40" spans="1:8" ht="37.5" customHeight="1">
      <c r="A40" s="407" t="s">
        <v>947</v>
      </c>
      <c r="B40" s="407"/>
      <c r="C40" s="407"/>
      <c r="D40" s="407"/>
      <c r="E40" s="407"/>
      <c r="F40" s="407"/>
      <c r="G40" s="407"/>
      <c r="H40" s="407"/>
    </row>
    <row r="41" spans="1:8" ht="32">
      <c r="A41" s="36" t="s">
        <v>329</v>
      </c>
      <c r="B41" s="10" t="s">
        <v>330</v>
      </c>
      <c r="C41" s="10" t="s">
        <v>331</v>
      </c>
      <c r="D41" s="10" t="s">
        <v>260</v>
      </c>
      <c r="E41" s="10" t="s">
        <v>332</v>
      </c>
      <c r="F41" s="10" t="s">
        <v>333</v>
      </c>
      <c r="G41" s="10" t="s">
        <v>334</v>
      </c>
      <c r="H41" s="10" t="s">
        <v>42</v>
      </c>
    </row>
    <row r="42" spans="1:8">
      <c r="A42" s="208">
        <v>200820.36</v>
      </c>
      <c r="B42" s="304">
        <v>1325.5715230242324</v>
      </c>
      <c r="C42" s="304">
        <v>6640.9790000000003</v>
      </c>
      <c r="D42" s="305">
        <v>126.396</v>
      </c>
      <c r="E42" s="304">
        <v>3024.1399028630708</v>
      </c>
      <c r="F42" s="306">
        <v>0</v>
      </c>
      <c r="G42" s="306">
        <v>47.606895000000002</v>
      </c>
      <c r="H42" s="306">
        <v>0</v>
      </c>
    </row>
    <row r="45" spans="1:8">
      <c r="A45" s="3" t="s">
        <v>338</v>
      </c>
    </row>
    <row r="46" spans="1:8" ht="59.25" customHeight="1">
      <c r="A46" s="364" t="s">
        <v>339</v>
      </c>
      <c r="B46" s="364"/>
      <c r="C46" s="364"/>
      <c r="D46" s="364"/>
      <c r="E46" s="364"/>
      <c r="F46" s="364"/>
      <c r="G46" s="364"/>
      <c r="H46" s="364"/>
    </row>
    <row r="47" spans="1:8">
      <c r="A47" s="67" t="s">
        <v>802</v>
      </c>
      <c r="B47" s="27"/>
      <c r="C47" s="27"/>
      <c r="D47" s="27"/>
      <c r="E47" s="27"/>
      <c r="F47" s="27"/>
      <c r="G47" s="27"/>
      <c r="H47" s="27"/>
    </row>
    <row r="48" spans="1:8" ht="42.65" customHeight="1">
      <c r="A48" s="407" t="s">
        <v>948</v>
      </c>
      <c r="B48" s="407"/>
      <c r="C48" s="407"/>
      <c r="D48" s="407"/>
      <c r="E48" s="407"/>
      <c r="F48" s="407"/>
      <c r="G48" s="407"/>
      <c r="H48" s="407"/>
    </row>
    <row r="49" spans="1:8" ht="32">
      <c r="A49" s="36" t="s">
        <v>329</v>
      </c>
      <c r="B49" s="10" t="s">
        <v>330</v>
      </c>
      <c r="C49" s="10" t="s">
        <v>331</v>
      </c>
      <c r="D49" s="10" t="s">
        <v>260</v>
      </c>
      <c r="E49" s="10" t="s">
        <v>332</v>
      </c>
      <c r="F49" s="10" t="s">
        <v>333</v>
      </c>
      <c r="G49" s="10" t="s">
        <v>334</v>
      </c>
      <c r="H49" s="10" t="s">
        <v>42</v>
      </c>
    </row>
    <row r="50" spans="1:8" s="41" customFormat="1">
      <c r="A50" s="208">
        <v>15995</v>
      </c>
      <c r="B50" s="304">
        <v>43.8032408256</v>
      </c>
      <c r="C50" s="304">
        <v>585.36500000000001</v>
      </c>
      <c r="D50" s="305">
        <v>145.00200000000001</v>
      </c>
      <c r="E50" s="305">
        <v>77.393244599999989</v>
      </c>
      <c r="F50" s="306">
        <v>0</v>
      </c>
      <c r="G50" s="306">
        <v>0</v>
      </c>
      <c r="H50" s="306">
        <v>0</v>
      </c>
    </row>
    <row r="53" spans="1:8">
      <c r="A53" s="3" t="s">
        <v>340</v>
      </c>
    </row>
    <row r="54" spans="1:8" ht="46.5" customHeight="1">
      <c r="A54" s="364" t="s">
        <v>730</v>
      </c>
      <c r="B54" s="364"/>
      <c r="C54" s="364"/>
      <c r="D54" s="364"/>
      <c r="E54" s="364"/>
      <c r="F54" s="364"/>
      <c r="G54" s="364"/>
      <c r="H54" s="364"/>
    </row>
    <row r="55" spans="1:8">
      <c r="A55" s="67" t="s">
        <v>802</v>
      </c>
      <c r="B55" s="27"/>
      <c r="C55" s="27"/>
      <c r="D55" s="27"/>
      <c r="E55" s="27"/>
      <c r="F55" s="27"/>
      <c r="G55" s="27"/>
      <c r="H55" s="27"/>
    </row>
    <row r="56" spans="1:8" ht="49.5" customHeight="1">
      <c r="A56" s="408" t="s">
        <v>942</v>
      </c>
      <c r="B56" s="408"/>
      <c r="C56" s="408"/>
      <c r="D56" s="408"/>
      <c r="E56" s="408"/>
      <c r="F56" s="408"/>
      <c r="G56" s="408"/>
      <c r="H56" s="408"/>
    </row>
    <row r="57" spans="1:8" ht="32">
      <c r="A57" s="36" t="s">
        <v>329</v>
      </c>
      <c r="B57" s="10" t="s">
        <v>330</v>
      </c>
      <c r="C57" s="10" t="s">
        <v>331</v>
      </c>
      <c r="D57" s="10" t="s">
        <v>260</v>
      </c>
      <c r="E57" s="10" t="s">
        <v>332</v>
      </c>
      <c r="F57" s="10" t="s">
        <v>333</v>
      </c>
      <c r="G57" s="10" t="s">
        <v>334</v>
      </c>
      <c r="H57" s="10" t="s">
        <v>42</v>
      </c>
    </row>
    <row r="58" spans="1:8">
      <c r="A58" s="309">
        <v>55</v>
      </c>
      <c r="B58" s="304">
        <v>601.68799999999999</v>
      </c>
      <c r="C58" s="304">
        <v>15813.61</v>
      </c>
      <c r="D58" s="305">
        <v>68.533000000000001</v>
      </c>
      <c r="E58" s="304">
        <v>7229.7</v>
      </c>
      <c r="F58" s="306">
        <v>0</v>
      </c>
      <c r="G58" s="306">
        <v>0.60119999999999996</v>
      </c>
      <c r="H58" s="309">
        <v>0.433</v>
      </c>
    </row>
    <row r="60" spans="1:8" ht="32.25" customHeight="1">
      <c r="A60" s="364" t="s">
        <v>803</v>
      </c>
      <c r="B60" s="364"/>
      <c r="C60" s="364"/>
      <c r="D60" s="364"/>
      <c r="E60" s="364"/>
      <c r="F60" s="364"/>
      <c r="G60" s="364"/>
      <c r="H60" s="364"/>
    </row>
  </sheetData>
  <mergeCells count="15">
    <mergeCell ref="A54:H54"/>
    <mergeCell ref="A56:H56"/>
    <mergeCell ref="A60:H60"/>
    <mergeCell ref="A30:H30"/>
    <mergeCell ref="A32:H32"/>
    <mergeCell ref="A38:H38"/>
    <mergeCell ref="A40:H40"/>
    <mergeCell ref="A46:H46"/>
    <mergeCell ref="A48:H48"/>
    <mergeCell ref="A24:H24"/>
    <mergeCell ref="A6:H6"/>
    <mergeCell ref="A8:H8"/>
    <mergeCell ref="A14:H14"/>
    <mergeCell ref="A16:H16"/>
    <mergeCell ref="A22:H22"/>
  </mergeCells>
  <phoneticPr fontId="1"/>
  <hyperlinks>
    <hyperlink ref="H1" location="目次!A1" display="目次に戻る" xr:uid="{00000000-0004-0000-1700-000000000000}"/>
  </hyperlinks>
  <pageMargins left="0.7" right="0.7" top="0.75" bottom="0.75" header="0.3" footer="0.3"/>
  <pageSetup paperSize="8" scale="94"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
  <sheetViews>
    <sheetView workbookViewId="0">
      <selection activeCell="E1" sqref="E1"/>
    </sheetView>
  </sheetViews>
  <sheetFormatPr defaultColWidth="9" defaultRowHeight="15"/>
  <cols>
    <col min="1" max="1" width="30.1640625" style="5" customWidth="1"/>
    <col min="2" max="5" width="12.58203125" style="5" customWidth="1"/>
    <col min="6" max="16384" width="9" style="5"/>
  </cols>
  <sheetData>
    <row r="1" spans="1:5" ht="18">
      <c r="B1" s="6"/>
      <c r="D1" s="119"/>
      <c r="E1" s="107" t="s">
        <v>10</v>
      </c>
    </row>
    <row r="2" spans="1:5" ht="19.5">
      <c r="A2" s="7" t="s">
        <v>3</v>
      </c>
    </row>
    <row r="3" spans="1:5" ht="15.75" customHeight="1">
      <c r="A3" s="7"/>
    </row>
    <row r="4" spans="1:5" ht="15.75" customHeight="1">
      <c r="A4" s="409" t="s">
        <v>354</v>
      </c>
      <c r="B4" s="409"/>
      <c r="C4" s="409"/>
    </row>
    <row r="5" spans="1:5">
      <c r="A5" s="36" t="s">
        <v>949</v>
      </c>
      <c r="B5" s="10">
        <v>2020</v>
      </c>
      <c r="C5" s="10">
        <v>2021</v>
      </c>
      <c r="D5" s="10">
        <v>2022</v>
      </c>
      <c r="E5" s="10">
        <v>2023</v>
      </c>
    </row>
    <row r="6" spans="1:5">
      <c r="A6" s="13" t="s">
        <v>355</v>
      </c>
      <c r="B6" s="300">
        <v>31.4</v>
      </c>
      <c r="C6" s="300">
        <v>27.2</v>
      </c>
      <c r="D6" s="300">
        <v>18.66</v>
      </c>
      <c r="E6" s="300">
        <v>14.63</v>
      </c>
    </row>
    <row r="7" spans="1:5">
      <c r="A7" s="13" t="s">
        <v>356</v>
      </c>
      <c r="B7" s="300">
        <v>17.5</v>
      </c>
      <c r="C7" s="300">
        <v>14</v>
      </c>
      <c r="D7" s="300">
        <v>15.61</v>
      </c>
      <c r="E7" s="300">
        <v>15.76</v>
      </c>
    </row>
    <row r="8" spans="1:5">
      <c r="A8" s="28"/>
    </row>
    <row r="12" spans="1:5">
      <c r="C12" s="70"/>
    </row>
  </sheetData>
  <mergeCells count="1">
    <mergeCell ref="A4:C4"/>
  </mergeCells>
  <phoneticPr fontId="1"/>
  <hyperlinks>
    <hyperlink ref="E1" location="目次!A1" display="目次に戻る" xr:uid="{EEFF7CEF-9CC4-42B2-AD25-C05D5E4E940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 defaultRowHeight="15"/>
  <cols>
    <col min="1" max="1" width="21.08203125" style="5" customWidth="1"/>
    <col min="2" max="6" width="12.08203125" style="5" customWidth="1"/>
    <col min="7" max="16384" width="9" style="5"/>
  </cols>
  <sheetData>
    <row r="1" spans="1:6" ht="18">
      <c r="C1" s="6"/>
      <c r="E1" s="119"/>
      <c r="F1" s="107" t="s">
        <v>10</v>
      </c>
    </row>
    <row r="2" spans="1:6" ht="19.5">
      <c r="A2" s="7" t="s">
        <v>345</v>
      </c>
    </row>
    <row r="3" spans="1:6" ht="19.5">
      <c r="A3" s="7"/>
    </row>
    <row r="4" spans="1:6">
      <c r="A4" s="341" t="s">
        <v>357</v>
      </c>
      <c r="B4" s="341"/>
      <c r="C4" s="341"/>
    </row>
    <row r="5" spans="1:6">
      <c r="A5" s="10" t="s">
        <v>109</v>
      </c>
      <c r="B5" s="10">
        <v>2019</v>
      </c>
      <c r="C5" s="10">
        <v>2020</v>
      </c>
      <c r="D5" s="10">
        <v>2021</v>
      </c>
      <c r="E5" s="10">
        <v>2022</v>
      </c>
      <c r="F5" s="10">
        <v>2023</v>
      </c>
    </row>
    <row r="6" spans="1:6">
      <c r="A6" s="13" t="s">
        <v>657</v>
      </c>
      <c r="B6" s="71">
        <v>620</v>
      </c>
      <c r="C6" s="71">
        <v>450</v>
      </c>
      <c r="D6" s="71">
        <v>188</v>
      </c>
      <c r="E6" s="71">
        <v>195</v>
      </c>
      <c r="F6" s="71">
        <v>200</v>
      </c>
    </row>
    <row r="7" spans="1:6">
      <c r="A7" s="329"/>
      <c r="B7" s="329"/>
      <c r="C7" s="329"/>
    </row>
  </sheetData>
  <mergeCells count="2">
    <mergeCell ref="A4:C4"/>
    <mergeCell ref="A7:C7"/>
  </mergeCells>
  <phoneticPr fontId="1"/>
  <hyperlinks>
    <hyperlink ref="F1" location="目次!A1" display="目次に戻る" xr:uid="{D5EF7A2F-887C-4EB9-A115-76D158566407}"/>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8"/>
  <sheetViews>
    <sheetView zoomScaleNormal="100" workbookViewId="0">
      <selection activeCell="I1" sqref="I1"/>
    </sheetView>
  </sheetViews>
  <sheetFormatPr defaultColWidth="9" defaultRowHeight="15"/>
  <cols>
    <col min="1" max="1" width="20" style="5" bestFit="1" customWidth="1"/>
    <col min="2" max="2" width="6.08203125" style="5" bestFit="1" customWidth="1"/>
    <col min="3" max="3" width="40.58203125" style="5" customWidth="1"/>
    <col min="4" max="4" width="11" style="5" bestFit="1" customWidth="1"/>
    <col min="5" max="5" width="11.08203125" style="5" bestFit="1" customWidth="1"/>
    <col min="6" max="6" width="10.58203125" style="5" bestFit="1" customWidth="1"/>
    <col min="7" max="7" width="9.08203125" style="5" bestFit="1" customWidth="1"/>
    <col min="8" max="8" width="8.08203125" style="5" customWidth="1"/>
    <col min="9" max="16384" width="9" style="5"/>
  </cols>
  <sheetData>
    <row r="1" spans="1:9" ht="18">
      <c r="E1" s="6"/>
      <c r="F1" s="6"/>
      <c r="H1" s="6"/>
      <c r="I1" s="107" t="s">
        <v>10</v>
      </c>
    </row>
    <row r="2" spans="1:9" ht="19.5">
      <c r="A2" s="7" t="s">
        <v>345</v>
      </c>
    </row>
    <row r="3" spans="1:9" ht="19.5">
      <c r="A3" s="7"/>
    </row>
    <row r="4" spans="1:9">
      <c r="A4" s="325" t="s">
        <v>870</v>
      </c>
      <c r="B4" s="325"/>
      <c r="C4" s="325"/>
      <c r="D4" s="325"/>
      <c r="E4" s="325"/>
    </row>
    <row r="5" spans="1:9">
      <c r="A5" s="29"/>
      <c r="B5" s="29"/>
      <c r="C5" s="29"/>
      <c r="D5" s="29"/>
      <c r="E5" s="29"/>
    </row>
    <row r="6" spans="1:9">
      <c r="A6" s="316" t="s">
        <v>959</v>
      </c>
      <c r="B6" s="29"/>
      <c r="C6" s="29"/>
      <c r="D6" s="29"/>
      <c r="E6" s="29"/>
    </row>
    <row r="7" spans="1:9">
      <c r="A7" s="401" t="s">
        <v>504</v>
      </c>
      <c r="B7" s="401" t="s">
        <v>505</v>
      </c>
      <c r="C7" s="412" t="s">
        <v>506</v>
      </c>
      <c r="D7" s="401" t="s">
        <v>530</v>
      </c>
      <c r="E7" s="412" t="s">
        <v>507</v>
      </c>
      <c r="F7" s="412"/>
      <c r="G7" s="412"/>
      <c r="H7" s="412"/>
    </row>
    <row r="8" spans="1:9">
      <c r="A8" s="401"/>
      <c r="B8" s="401"/>
      <c r="C8" s="412"/>
      <c r="D8" s="401"/>
      <c r="E8" s="90" t="s">
        <v>508</v>
      </c>
      <c r="F8" s="90" t="s">
        <v>510</v>
      </c>
      <c r="G8" s="90" t="s">
        <v>511</v>
      </c>
      <c r="H8" s="412" t="s">
        <v>513</v>
      </c>
    </row>
    <row r="9" spans="1:9" ht="27">
      <c r="A9" s="401"/>
      <c r="B9" s="401"/>
      <c r="C9" s="412"/>
      <c r="D9" s="401"/>
      <c r="E9" s="90" t="s">
        <v>509</v>
      </c>
      <c r="F9" s="90" t="s">
        <v>538</v>
      </c>
      <c r="G9" s="90" t="s">
        <v>512</v>
      </c>
      <c r="H9" s="412"/>
    </row>
    <row r="10" spans="1:9" ht="27">
      <c r="A10" s="91" t="s">
        <v>655</v>
      </c>
      <c r="B10" s="92">
        <v>6</v>
      </c>
      <c r="C10" s="91" t="s">
        <v>514</v>
      </c>
      <c r="D10" s="292">
        <v>91.5</v>
      </c>
      <c r="E10" s="292">
        <v>78.099999999999994</v>
      </c>
      <c r="F10" s="292">
        <v>17.600000000000001</v>
      </c>
      <c r="G10" s="292">
        <v>4.3</v>
      </c>
      <c r="H10" s="292">
        <v>0</v>
      </c>
    </row>
    <row r="11" spans="1:9" ht="27">
      <c r="A11" s="91" t="s">
        <v>515</v>
      </c>
      <c r="B11" s="92">
        <v>4</v>
      </c>
      <c r="C11" s="91" t="s">
        <v>516</v>
      </c>
      <c r="D11" s="292">
        <v>95.5</v>
      </c>
      <c r="E11" s="292">
        <v>88.7</v>
      </c>
      <c r="F11" s="292">
        <v>8.6</v>
      </c>
      <c r="G11" s="292">
        <v>2.7</v>
      </c>
      <c r="H11" s="292">
        <v>0</v>
      </c>
    </row>
    <row r="12" spans="1:9" ht="27">
      <c r="A12" s="91" t="s">
        <v>517</v>
      </c>
      <c r="B12" s="92">
        <v>11</v>
      </c>
      <c r="C12" s="91" t="s">
        <v>518</v>
      </c>
      <c r="D12" s="292">
        <v>97.5</v>
      </c>
      <c r="E12" s="292">
        <v>94.4</v>
      </c>
      <c r="F12" s="292">
        <v>3.7</v>
      </c>
      <c r="G12" s="292">
        <v>1.9</v>
      </c>
      <c r="H12" s="292">
        <v>0</v>
      </c>
    </row>
    <row r="13" spans="1:9" ht="29">
      <c r="A13" s="91" t="s">
        <v>519</v>
      </c>
      <c r="B13" s="92">
        <v>11</v>
      </c>
      <c r="C13" s="91" t="s">
        <v>531</v>
      </c>
      <c r="D13" s="292">
        <v>92.1</v>
      </c>
      <c r="E13" s="292">
        <v>80</v>
      </c>
      <c r="F13" s="292">
        <v>9.9</v>
      </c>
      <c r="G13" s="292">
        <v>6.5</v>
      </c>
      <c r="H13" s="292">
        <v>3.7</v>
      </c>
    </row>
    <row r="14" spans="1:9" ht="40.5">
      <c r="A14" s="91" t="s">
        <v>520</v>
      </c>
      <c r="B14" s="92">
        <v>11</v>
      </c>
      <c r="C14" s="91" t="s">
        <v>521</v>
      </c>
      <c r="D14" s="292">
        <v>95.5</v>
      </c>
      <c r="E14" s="292">
        <v>87</v>
      </c>
      <c r="F14" s="292">
        <v>7.1</v>
      </c>
      <c r="G14" s="292">
        <v>3.1</v>
      </c>
      <c r="H14" s="292">
        <v>2.7</v>
      </c>
    </row>
    <row r="15" spans="1:9" ht="27">
      <c r="A15" s="91" t="s">
        <v>522</v>
      </c>
      <c r="B15" s="92">
        <v>6</v>
      </c>
      <c r="C15" s="91" t="s">
        <v>523</v>
      </c>
      <c r="D15" s="292">
        <v>97.8</v>
      </c>
      <c r="E15" s="292">
        <v>84.9</v>
      </c>
      <c r="F15" s="292">
        <v>1.6</v>
      </c>
      <c r="G15" s="292">
        <v>2</v>
      </c>
      <c r="H15" s="292">
        <v>11.5</v>
      </c>
    </row>
    <row r="16" spans="1:9" ht="27">
      <c r="A16" s="91" t="s">
        <v>524</v>
      </c>
      <c r="B16" s="92">
        <v>6</v>
      </c>
      <c r="C16" s="91" t="s">
        <v>525</v>
      </c>
      <c r="D16" s="292">
        <v>98.2</v>
      </c>
      <c r="E16" s="292">
        <v>96.1</v>
      </c>
      <c r="F16" s="292">
        <v>2.5</v>
      </c>
      <c r="G16" s="292">
        <v>1.4</v>
      </c>
      <c r="H16" s="292">
        <v>0</v>
      </c>
    </row>
    <row r="17" spans="1:8" ht="27">
      <c r="A17" s="91" t="s">
        <v>526</v>
      </c>
      <c r="B17" s="92">
        <v>4</v>
      </c>
      <c r="C17" s="91" t="s">
        <v>527</v>
      </c>
      <c r="D17" s="292">
        <v>92.1</v>
      </c>
      <c r="E17" s="292">
        <v>80.599999999999994</v>
      </c>
      <c r="F17" s="292">
        <v>15.1</v>
      </c>
      <c r="G17" s="292">
        <v>4.3</v>
      </c>
      <c r="H17" s="292">
        <v>0</v>
      </c>
    </row>
    <row r="18" spans="1:8" ht="27">
      <c r="A18" s="91" t="s">
        <v>528</v>
      </c>
      <c r="B18" s="92">
        <v>2</v>
      </c>
      <c r="C18" s="91" t="s">
        <v>529</v>
      </c>
      <c r="D18" s="292">
        <v>93.4</v>
      </c>
      <c r="E18" s="292">
        <v>83.3</v>
      </c>
      <c r="F18" s="292">
        <v>14</v>
      </c>
      <c r="G18" s="292">
        <v>2.7</v>
      </c>
      <c r="H18" s="292">
        <v>0</v>
      </c>
    </row>
    <row r="19" spans="1:8">
      <c r="A19" s="91" t="s">
        <v>51</v>
      </c>
      <c r="B19" s="92">
        <v>61</v>
      </c>
      <c r="C19" s="92"/>
      <c r="D19" s="292">
        <v>95.1</v>
      </c>
      <c r="E19" s="292">
        <v>86.5</v>
      </c>
      <c r="F19" s="292">
        <v>7.9</v>
      </c>
      <c r="G19" s="292">
        <v>3.4</v>
      </c>
      <c r="H19" s="292">
        <v>2.2999999999999998</v>
      </c>
    </row>
    <row r="20" spans="1:8">
      <c r="A20" s="5" t="s">
        <v>768</v>
      </c>
    </row>
    <row r="21" spans="1:8">
      <c r="A21" s="5" t="s">
        <v>537</v>
      </c>
    </row>
    <row r="23" spans="1:8" ht="17.75" customHeight="1">
      <c r="A23" s="411" t="s">
        <v>734</v>
      </c>
      <c r="B23" s="411"/>
    </row>
    <row r="24" spans="1:8">
      <c r="A24" s="410" t="s">
        <v>533</v>
      </c>
      <c r="B24" s="410" t="s">
        <v>534</v>
      </c>
      <c r="C24" s="93"/>
      <c r="D24" s="95"/>
    </row>
    <row r="25" spans="1:8">
      <c r="A25" s="410"/>
      <c r="B25" s="410"/>
      <c r="C25" s="94"/>
      <c r="D25" s="95"/>
    </row>
    <row r="26" spans="1:8">
      <c r="A26" s="96" t="s">
        <v>535</v>
      </c>
      <c r="B26" s="190" t="s">
        <v>733</v>
      </c>
      <c r="C26" s="95"/>
      <c r="D26" s="95"/>
    </row>
    <row r="27" spans="1:8">
      <c r="A27" s="97" t="s">
        <v>536</v>
      </c>
      <c r="B27" s="293" t="s">
        <v>867</v>
      </c>
      <c r="C27" s="95"/>
      <c r="D27" s="95"/>
    </row>
    <row r="28" spans="1:8">
      <c r="A28" s="315" t="s">
        <v>981</v>
      </c>
      <c r="B28" s="293" t="s">
        <v>868</v>
      </c>
      <c r="C28" s="95"/>
      <c r="D28" s="95"/>
    </row>
    <row r="29" spans="1:8">
      <c r="A29" s="315" t="s">
        <v>982</v>
      </c>
      <c r="B29" s="293" t="s">
        <v>868</v>
      </c>
      <c r="C29" s="95"/>
      <c r="D29" s="95"/>
    </row>
    <row r="30" spans="1:8">
      <c r="A30" s="315" t="s">
        <v>951</v>
      </c>
      <c r="B30" s="293" t="s">
        <v>868</v>
      </c>
      <c r="C30" s="95"/>
      <c r="D30" s="95"/>
    </row>
    <row r="31" spans="1:8">
      <c r="A31" s="315" t="s">
        <v>51</v>
      </c>
      <c r="B31" s="293" t="s">
        <v>952</v>
      </c>
      <c r="C31" s="95"/>
      <c r="D31" s="95"/>
    </row>
    <row r="33" spans="1:8">
      <c r="A33" s="316" t="s">
        <v>958</v>
      </c>
      <c r="B33" s="29"/>
      <c r="C33" s="29"/>
      <c r="D33" s="29"/>
      <c r="E33" s="29"/>
    </row>
    <row r="34" spans="1:8">
      <c r="A34" s="401" t="s">
        <v>504</v>
      </c>
      <c r="B34" s="401" t="s">
        <v>505</v>
      </c>
      <c r="C34" s="412" t="s">
        <v>506</v>
      </c>
      <c r="D34" s="401" t="s">
        <v>530</v>
      </c>
      <c r="E34" s="412" t="s">
        <v>507</v>
      </c>
      <c r="F34" s="412"/>
      <c r="G34" s="412"/>
      <c r="H34" s="412"/>
    </row>
    <row r="35" spans="1:8">
      <c r="A35" s="401"/>
      <c r="B35" s="401"/>
      <c r="C35" s="412"/>
      <c r="D35" s="401"/>
      <c r="E35" s="90" t="s">
        <v>508</v>
      </c>
      <c r="F35" s="90" t="s">
        <v>510</v>
      </c>
      <c r="G35" s="90" t="s">
        <v>511</v>
      </c>
      <c r="H35" s="412" t="s">
        <v>513</v>
      </c>
    </row>
    <row r="36" spans="1:8" ht="27">
      <c r="A36" s="401"/>
      <c r="B36" s="401"/>
      <c r="C36" s="412"/>
      <c r="D36" s="401"/>
      <c r="E36" s="90" t="s">
        <v>509</v>
      </c>
      <c r="F36" s="90" t="s">
        <v>538</v>
      </c>
      <c r="G36" s="90" t="s">
        <v>512</v>
      </c>
      <c r="H36" s="412"/>
    </row>
    <row r="37" spans="1:8" ht="27">
      <c r="A37" s="91" t="s">
        <v>655</v>
      </c>
      <c r="B37" s="92">
        <v>6</v>
      </c>
      <c r="C37" s="91" t="s">
        <v>514</v>
      </c>
      <c r="D37" s="292">
        <v>80.7</v>
      </c>
      <c r="E37" s="292">
        <v>65.599999999999994</v>
      </c>
      <c r="F37" s="292">
        <v>16.3</v>
      </c>
      <c r="G37" s="292">
        <v>18</v>
      </c>
      <c r="H37" s="292">
        <v>0</v>
      </c>
    </row>
    <row r="38" spans="1:8" ht="27">
      <c r="A38" s="91" t="s">
        <v>515</v>
      </c>
      <c r="B38" s="92">
        <v>4</v>
      </c>
      <c r="C38" s="91" t="s">
        <v>516</v>
      </c>
      <c r="D38" s="292">
        <v>93.4</v>
      </c>
      <c r="E38" s="292">
        <v>84.7</v>
      </c>
      <c r="F38" s="292">
        <v>10.7</v>
      </c>
      <c r="G38" s="292">
        <v>4.5999999999999996</v>
      </c>
      <c r="H38" s="292">
        <v>0</v>
      </c>
    </row>
    <row r="39" spans="1:8" ht="27">
      <c r="A39" s="91" t="s">
        <v>517</v>
      </c>
      <c r="B39" s="92">
        <v>11</v>
      </c>
      <c r="C39" s="91" t="s">
        <v>518</v>
      </c>
      <c r="D39" s="292">
        <v>94.7</v>
      </c>
      <c r="E39" s="292">
        <v>87.8</v>
      </c>
      <c r="F39" s="292">
        <v>8.6999999999999993</v>
      </c>
      <c r="G39" s="292">
        <v>3.5</v>
      </c>
      <c r="H39" s="292">
        <v>0</v>
      </c>
    </row>
    <row r="40" spans="1:8" ht="29">
      <c r="A40" s="91" t="s">
        <v>519</v>
      </c>
      <c r="B40" s="92">
        <v>11</v>
      </c>
      <c r="C40" s="91" t="s">
        <v>531</v>
      </c>
      <c r="D40" s="292">
        <v>84.8</v>
      </c>
      <c r="E40" s="292">
        <v>67.3</v>
      </c>
      <c r="F40" s="292">
        <v>12</v>
      </c>
      <c r="G40" s="292">
        <v>15.7</v>
      </c>
      <c r="H40" s="292">
        <v>5</v>
      </c>
    </row>
    <row r="41" spans="1:8" ht="40.5">
      <c r="A41" s="91" t="s">
        <v>520</v>
      </c>
      <c r="B41" s="92">
        <v>11</v>
      </c>
      <c r="C41" s="91" t="s">
        <v>521</v>
      </c>
      <c r="D41" s="292">
        <v>86.6</v>
      </c>
      <c r="E41" s="292">
        <v>73.099999999999994</v>
      </c>
      <c r="F41" s="292">
        <v>12.1</v>
      </c>
      <c r="G41" s="292">
        <v>13.9</v>
      </c>
      <c r="H41" s="292">
        <v>0.9</v>
      </c>
    </row>
    <row r="42" spans="1:8" ht="27">
      <c r="A42" s="91" t="s">
        <v>522</v>
      </c>
      <c r="B42" s="92">
        <v>6</v>
      </c>
      <c r="C42" s="91" t="s">
        <v>523</v>
      </c>
      <c r="D42" s="292">
        <v>93</v>
      </c>
      <c r="E42" s="292">
        <v>80.3</v>
      </c>
      <c r="F42" s="292">
        <v>5.8</v>
      </c>
      <c r="G42" s="292">
        <v>6.8</v>
      </c>
      <c r="H42" s="292">
        <v>7.1</v>
      </c>
    </row>
    <row r="43" spans="1:8" ht="27">
      <c r="A43" s="91" t="s">
        <v>524</v>
      </c>
      <c r="B43" s="92">
        <v>6</v>
      </c>
      <c r="C43" s="91" t="s">
        <v>525</v>
      </c>
      <c r="D43" s="292">
        <v>95.4</v>
      </c>
      <c r="E43" s="292">
        <v>88.8</v>
      </c>
      <c r="F43" s="292">
        <v>8.5</v>
      </c>
      <c r="G43" s="292">
        <v>2.7</v>
      </c>
      <c r="H43" s="292">
        <v>0</v>
      </c>
    </row>
    <row r="44" spans="1:8" ht="27">
      <c r="A44" s="91" t="s">
        <v>526</v>
      </c>
      <c r="B44" s="92">
        <v>4</v>
      </c>
      <c r="C44" s="91" t="s">
        <v>527</v>
      </c>
      <c r="D44" s="292">
        <v>88</v>
      </c>
      <c r="E44" s="292">
        <v>76</v>
      </c>
      <c r="F44" s="292">
        <v>12</v>
      </c>
      <c r="G44" s="292">
        <v>12</v>
      </c>
      <c r="H44" s="292">
        <v>0</v>
      </c>
    </row>
    <row r="45" spans="1:8" ht="27">
      <c r="A45" s="91" t="s">
        <v>528</v>
      </c>
      <c r="B45" s="92">
        <v>2</v>
      </c>
      <c r="C45" s="91" t="s">
        <v>529</v>
      </c>
      <c r="D45" s="292">
        <v>84.7</v>
      </c>
      <c r="E45" s="292">
        <v>73.5</v>
      </c>
      <c r="F45" s="292">
        <v>7.1</v>
      </c>
      <c r="G45" s="292">
        <v>19.399999999999999</v>
      </c>
      <c r="H45" s="292">
        <v>0</v>
      </c>
    </row>
    <row r="46" spans="1:8">
      <c r="A46" s="91" t="s">
        <v>51</v>
      </c>
      <c r="B46" s="92">
        <v>61</v>
      </c>
      <c r="C46" s="92"/>
      <c r="D46" s="292">
        <v>89.2</v>
      </c>
      <c r="E46" s="292">
        <v>77.2</v>
      </c>
      <c r="F46" s="292">
        <v>10.6</v>
      </c>
      <c r="G46" s="292">
        <v>10.4</v>
      </c>
      <c r="H46" s="292">
        <v>1.8</v>
      </c>
    </row>
    <row r="47" spans="1:8">
      <c r="A47" s="5" t="s">
        <v>768</v>
      </c>
    </row>
    <row r="48" spans="1:8">
      <c r="A48" s="5" t="s">
        <v>537</v>
      </c>
    </row>
    <row r="50" spans="1:4">
      <c r="A50" s="81" t="s">
        <v>532</v>
      </c>
    </row>
    <row r="51" spans="1:4">
      <c r="A51" s="410" t="s">
        <v>533</v>
      </c>
      <c r="B51" s="410" t="s">
        <v>534</v>
      </c>
      <c r="C51" s="93"/>
      <c r="D51" s="95"/>
    </row>
    <row r="52" spans="1:4">
      <c r="A52" s="410"/>
      <c r="B52" s="410"/>
      <c r="C52" s="94"/>
      <c r="D52" s="95"/>
    </row>
    <row r="53" spans="1:4">
      <c r="A53" s="96" t="s">
        <v>535</v>
      </c>
      <c r="B53" s="190" t="s">
        <v>955</v>
      </c>
      <c r="C53" s="95"/>
      <c r="D53" s="95"/>
    </row>
    <row r="54" spans="1:4">
      <c r="A54" s="97" t="s">
        <v>536</v>
      </c>
      <c r="B54" s="293" t="s">
        <v>956</v>
      </c>
      <c r="C54" s="95"/>
      <c r="D54" s="95"/>
    </row>
    <row r="55" spans="1:4">
      <c r="A55" s="315" t="s">
        <v>981</v>
      </c>
      <c r="B55" s="293" t="s">
        <v>869</v>
      </c>
      <c r="C55" s="95"/>
      <c r="D55" s="95"/>
    </row>
    <row r="56" spans="1:4">
      <c r="A56" s="315" t="s">
        <v>982</v>
      </c>
      <c r="B56" s="293" t="s">
        <v>954</v>
      </c>
      <c r="C56" s="95"/>
      <c r="D56" s="95"/>
    </row>
    <row r="57" spans="1:4">
      <c r="A57" s="97" t="s">
        <v>951</v>
      </c>
      <c r="B57" s="293" t="s">
        <v>953</v>
      </c>
      <c r="C57" s="95"/>
      <c r="D57" s="95"/>
    </row>
    <row r="58" spans="1:4">
      <c r="A58" s="97" t="s">
        <v>51</v>
      </c>
      <c r="B58" s="293" t="s">
        <v>957</v>
      </c>
      <c r="C58" s="95"/>
      <c r="D58" s="95"/>
    </row>
  </sheetData>
  <mergeCells count="18">
    <mergeCell ref="C34:C36"/>
    <mergeCell ref="D34:D36"/>
    <mergeCell ref="E34:H34"/>
    <mergeCell ref="H35:H36"/>
    <mergeCell ref="A4:E4"/>
    <mergeCell ref="A24:A25"/>
    <mergeCell ref="B24:B25"/>
    <mergeCell ref="H8:H9"/>
    <mergeCell ref="E7:H7"/>
    <mergeCell ref="D7:D9"/>
    <mergeCell ref="C7:C9"/>
    <mergeCell ref="B7:B9"/>
    <mergeCell ref="A7:A9"/>
    <mergeCell ref="A51:A52"/>
    <mergeCell ref="B51:B52"/>
    <mergeCell ref="A23:B23"/>
    <mergeCell ref="A34:A36"/>
    <mergeCell ref="B34:B36"/>
  </mergeCells>
  <phoneticPr fontId="1"/>
  <hyperlinks>
    <hyperlink ref="I1" location="目次!A1" display="目次に戻る" xr:uid="{00000000-0004-0000-1A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7"/>
  <sheetViews>
    <sheetView workbookViewId="0">
      <selection activeCell="G1" sqref="G1"/>
    </sheetView>
  </sheetViews>
  <sheetFormatPr defaultColWidth="9" defaultRowHeight="15"/>
  <cols>
    <col min="1" max="1" width="21.08203125" style="5" customWidth="1"/>
    <col min="2" max="2" width="12" style="5" customWidth="1"/>
    <col min="3" max="7" width="12.08203125" style="5" customWidth="1"/>
    <col min="8" max="16384" width="9" style="5"/>
  </cols>
  <sheetData>
    <row r="1" spans="1:7" ht="18">
      <c r="D1" s="6"/>
      <c r="F1" s="119"/>
      <c r="G1" s="107" t="s">
        <v>10</v>
      </c>
    </row>
    <row r="2" spans="1:7" ht="19.5">
      <c r="A2" s="7" t="s">
        <v>345</v>
      </c>
    </row>
    <row r="3" spans="1:7" ht="19.5">
      <c r="A3" s="7"/>
    </row>
    <row r="4" spans="1:7">
      <c r="A4" s="341" t="s">
        <v>539</v>
      </c>
      <c r="B4" s="341"/>
      <c r="C4" s="341"/>
      <c r="D4" s="341"/>
    </row>
    <row r="5" spans="1:7">
      <c r="A5" s="10" t="s">
        <v>109</v>
      </c>
      <c r="B5" s="10">
        <v>2019</v>
      </c>
      <c r="C5" s="10">
        <v>2020</v>
      </c>
      <c r="D5" s="10">
        <v>2021</v>
      </c>
      <c r="E5" s="10">
        <v>2022</v>
      </c>
      <c r="F5" s="10">
        <v>2023</v>
      </c>
    </row>
    <row r="6" spans="1:7">
      <c r="A6" s="98" t="s">
        <v>540</v>
      </c>
      <c r="B6" s="99">
        <v>79.400000000000006</v>
      </c>
      <c r="C6" s="99">
        <v>81.3</v>
      </c>
      <c r="D6" s="99">
        <v>65</v>
      </c>
      <c r="E6" s="99">
        <v>71.5</v>
      </c>
      <c r="F6" s="99">
        <v>77.7</v>
      </c>
    </row>
    <row r="7" spans="1:7">
      <c r="A7" s="112"/>
      <c r="B7" s="112"/>
      <c r="C7" s="112"/>
      <c r="D7" s="112"/>
    </row>
  </sheetData>
  <mergeCells count="1">
    <mergeCell ref="A4:D4"/>
  </mergeCells>
  <phoneticPr fontId="1"/>
  <hyperlinks>
    <hyperlink ref="G1" location="目次!A1" display="目次に戻る" xr:uid="{F2540986-F884-442E-903D-DCEC001ABDA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F1" sqref="F1"/>
    </sheetView>
  </sheetViews>
  <sheetFormatPr defaultColWidth="9" defaultRowHeight="15"/>
  <cols>
    <col min="1" max="1" width="30.1640625" style="5" customWidth="1"/>
    <col min="2" max="6" width="12.58203125" style="5" customWidth="1"/>
    <col min="7" max="16384" width="9" style="5"/>
  </cols>
  <sheetData>
    <row r="1" spans="1:6" ht="18">
      <c r="C1" s="6"/>
      <c r="D1" s="119"/>
      <c r="E1" s="119"/>
      <c r="F1" s="107" t="s">
        <v>10</v>
      </c>
    </row>
    <row r="2" spans="1:6" ht="19.5">
      <c r="A2" s="7" t="s">
        <v>11</v>
      </c>
    </row>
    <row r="3" spans="1:6" ht="19.5">
      <c r="A3" s="7"/>
    </row>
    <row r="4" spans="1:6">
      <c r="A4" s="29" t="s">
        <v>644</v>
      </c>
    </row>
    <row r="5" spans="1:6">
      <c r="A5" s="10" t="s">
        <v>109</v>
      </c>
      <c r="B5" s="36">
        <v>2019</v>
      </c>
      <c r="C5" s="36">
        <v>2020</v>
      </c>
      <c r="D5" s="36">
        <v>2021</v>
      </c>
      <c r="E5" s="36">
        <v>2022</v>
      </c>
      <c r="F5" s="36">
        <v>2023</v>
      </c>
    </row>
    <row r="6" spans="1:6">
      <c r="A6" s="13" t="s">
        <v>645</v>
      </c>
      <c r="B6" s="21">
        <v>823.3</v>
      </c>
      <c r="C6" s="21">
        <v>1065.4000000000001</v>
      </c>
      <c r="D6" s="21">
        <v>436.7</v>
      </c>
      <c r="E6" s="21">
        <v>400.7</v>
      </c>
      <c r="F6" s="21">
        <v>644.6</v>
      </c>
    </row>
    <row r="7" spans="1:6">
      <c r="A7" s="13" t="s">
        <v>646</v>
      </c>
      <c r="B7" s="21">
        <v>620.29999999999995</v>
      </c>
      <c r="C7" s="21">
        <v>1041.5</v>
      </c>
      <c r="D7" s="21">
        <v>417.8</v>
      </c>
      <c r="E7" s="21">
        <v>351.1</v>
      </c>
      <c r="F7" s="21">
        <v>640.1</v>
      </c>
    </row>
    <row r="8" spans="1:6">
      <c r="A8" s="13" t="s">
        <v>647</v>
      </c>
      <c r="B8" s="21">
        <v>75.3</v>
      </c>
      <c r="C8" s="21">
        <v>75.3</v>
      </c>
      <c r="D8" s="21">
        <v>96.2</v>
      </c>
      <c r="E8" s="21">
        <v>88.9</v>
      </c>
      <c r="F8" s="21">
        <v>99.3</v>
      </c>
    </row>
    <row r="9" spans="1:6">
      <c r="A9" s="16" t="s">
        <v>648</v>
      </c>
      <c r="B9" s="22" t="s">
        <v>649</v>
      </c>
      <c r="C9" s="22" t="s">
        <v>650</v>
      </c>
      <c r="D9" s="22" t="s">
        <v>649</v>
      </c>
      <c r="E9" s="22" t="s">
        <v>650</v>
      </c>
      <c r="F9" s="22" t="s">
        <v>649</v>
      </c>
    </row>
  </sheetData>
  <phoneticPr fontId="1"/>
  <hyperlinks>
    <hyperlink ref="F1" location="目次!A1" display="目次に戻る" xr:uid="{CEFBFCB9-01AF-4F4E-B0D8-D3DB74B3CC3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1"/>
  <sheetViews>
    <sheetView workbookViewId="0">
      <selection activeCell="E1" sqref="E1"/>
    </sheetView>
  </sheetViews>
  <sheetFormatPr defaultColWidth="9" defaultRowHeight="15"/>
  <cols>
    <col min="1" max="1" width="21.08203125" style="5" customWidth="1"/>
    <col min="2" max="5" width="12.08203125" style="5" customWidth="1"/>
    <col min="6" max="16384" width="9" style="5"/>
  </cols>
  <sheetData>
    <row r="1" spans="1:5" ht="18">
      <c r="B1" s="6"/>
      <c r="D1" s="119"/>
      <c r="E1" s="107" t="s">
        <v>10</v>
      </c>
    </row>
    <row r="2" spans="1:5" ht="19.5">
      <c r="A2" s="7" t="s">
        <v>345</v>
      </c>
    </row>
    <row r="3" spans="1:5" ht="19.5">
      <c r="A3" s="7"/>
    </row>
    <row r="4" spans="1:5">
      <c r="A4" s="341" t="s">
        <v>658</v>
      </c>
      <c r="B4" s="341"/>
    </row>
    <row r="5" spans="1:5">
      <c r="A5" s="10" t="s">
        <v>109</v>
      </c>
      <c r="B5" s="10">
        <v>2020</v>
      </c>
      <c r="C5" s="10">
        <v>2021</v>
      </c>
      <c r="D5" s="10">
        <v>2022</v>
      </c>
      <c r="E5" s="10">
        <v>2023</v>
      </c>
    </row>
    <row r="6" spans="1:5" ht="17">
      <c r="A6" s="98" t="s">
        <v>546</v>
      </c>
      <c r="B6" s="99">
        <v>94.7</v>
      </c>
      <c r="C6" s="99">
        <v>95.6</v>
      </c>
      <c r="D6" s="99">
        <v>96.4</v>
      </c>
      <c r="E6" s="322">
        <v>96.4</v>
      </c>
    </row>
    <row r="7" spans="1:5">
      <c r="A7" s="98" t="s">
        <v>541</v>
      </c>
      <c r="B7" s="99">
        <v>49.4</v>
      </c>
      <c r="C7" s="99">
        <v>53.3</v>
      </c>
      <c r="D7" s="99">
        <v>50.3</v>
      </c>
      <c r="E7" s="99">
        <v>52.5</v>
      </c>
    </row>
    <row r="8" spans="1:5">
      <c r="A8" s="98" t="s">
        <v>542</v>
      </c>
      <c r="B8" s="99">
        <v>83.5</v>
      </c>
      <c r="C8" s="99">
        <v>80</v>
      </c>
      <c r="D8" s="99">
        <v>84</v>
      </c>
      <c r="E8" s="99">
        <v>80.400000000000006</v>
      </c>
    </row>
    <row r="9" spans="1:5">
      <c r="A9" s="98" t="s">
        <v>543</v>
      </c>
      <c r="B9" s="99">
        <v>51</v>
      </c>
      <c r="C9" s="99">
        <v>56.9</v>
      </c>
      <c r="D9" s="99">
        <v>69.2</v>
      </c>
      <c r="E9" s="99">
        <v>67.7</v>
      </c>
    </row>
    <row r="10" spans="1:5">
      <c r="A10" s="5" t="s">
        <v>544</v>
      </c>
    </row>
    <row r="11" spans="1:5">
      <c r="A11" s="5" t="s">
        <v>545</v>
      </c>
    </row>
  </sheetData>
  <mergeCells count="1">
    <mergeCell ref="A4:B4"/>
  </mergeCells>
  <phoneticPr fontId="1"/>
  <hyperlinks>
    <hyperlink ref="E1" location="目次!A1" display="目次に戻る" xr:uid="{02DD3F7F-342D-438B-9713-79B479B8219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zoomScale="115" zoomScaleNormal="115" workbookViewId="0">
      <selection activeCell="C1" sqref="C1"/>
    </sheetView>
  </sheetViews>
  <sheetFormatPr defaultColWidth="9" defaultRowHeight="15"/>
  <cols>
    <col min="1" max="1" width="30.58203125" style="5" customWidth="1"/>
    <col min="2" max="2" width="14.58203125" style="5" customWidth="1"/>
    <col min="3" max="3" width="22.08203125" style="5" customWidth="1"/>
    <col min="4" max="16384" width="9" style="5"/>
  </cols>
  <sheetData>
    <row r="1" spans="1:3" ht="18">
      <c r="C1" s="107" t="s">
        <v>10</v>
      </c>
    </row>
    <row r="2" spans="1:3" ht="19.5">
      <c r="A2" s="7" t="s">
        <v>345</v>
      </c>
    </row>
    <row r="3" spans="1:3" ht="19.5">
      <c r="A3" s="7"/>
    </row>
    <row r="4" spans="1:3" ht="18">
      <c r="A4" s="341" t="s">
        <v>813</v>
      </c>
      <c r="B4" s="349"/>
      <c r="C4" s="349"/>
    </row>
    <row r="5" spans="1:3">
      <c r="A5" s="10" t="s">
        <v>109</v>
      </c>
      <c r="B5" s="10" t="s">
        <v>564</v>
      </c>
      <c r="C5" s="10" t="s">
        <v>565</v>
      </c>
    </row>
    <row r="6" spans="1:3">
      <c r="A6" s="13" t="s">
        <v>566</v>
      </c>
      <c r="B6" s="294">
        <v>240500</v>
      </c>
      <c r="C6" s="295">
        <v>141</v>
      </c>
    </row>
    <row r="7" spans="1:3">
      <c r="A7" s="13" t="s">
        <v>567</v>
      </c>
      <c r="B7" s="294">
        <v>232500</v>
      </c>
      <c r="C7" s="295">
        <v>136</v>
      </c>
    </row>
    <row r="8" spans="1:3">
      <c r="A8" s="13" t="s">
        <v>568</v>
      </c>
      <c r="B8" s="294">
        <v>206500</v>
      </c>
      <c r="C8" s="295">
        <v>121</v>
      </c>
    </row>
    <row r="9" spans="1:3">
      <c r="A9" s="13" t="s">
        <v>569</v>
      </c>
      <c r="B9" s="294">
        <v>197500</v>
      </c>
      <c r="C9" s="295">
        <v>116</v>
      </c>
    </row>
    <row r="10" spans="1:3">
      <c r="A10" s="13" t="s">
        <v>570</v>
      </c>
      <c r="B10" s="296">
        <v>197500</v>
      </c>
      <c r="C10" s="297">
        <v>116</v>
      </c>
    </row>
    <row r="11" spans="1:3" ht="60.65" customHeight="1">
      <c r="A11" s="329" t="s">
        <v>943</v>
      </c>
      <c r="B11" s="329"/>
      <c r="C11" s="329"/>
    </row>
  </sheetData>
  <mergeCells count="2">
    <mergeCell ref="A4:C4"/>
    <mergeCell ref="A11:C11"/>
  </mergeCells>
  <phoneticPr fontId="1"/>
  <hyperlinks>
    <hyperlink ref="C1" location="目次!A1" display="目次に戻る" xr:uid="{00000000-0004-0000-2A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56"/>
  <sheetViews>
    <sheetView workbookViewId="0">
      <selection activeCell="G1" sqref="G1"/>
    </sheetView>
  </sheetViews>
  <sheetFormatPr defaultRowHeight="18"/>
  <cols>
    <col min="1" max="1" width="24.6640625" bestFit="1" customWidth="1"/>
    <col min="2" max="7" width="9.58203125" bestFit="1" customWidth="1"/>
  </cols>
  <sheetData>
    <row r="1" spans="1:7">
      <c r="A1" s="5"/>
      <c r="B1" s="5"/>
      <c r="C1" s="5"/>
      <c r="D1" s="6"/>
      <c r="E1" s="119"/>
      <c r="F1" s="119"/>
      <c r="G1" s="107" t="s">
        <v>10</v>
      </c>
    </row>
    <row r="2" spans="1:7" ht="19.5">
      <c r="A2" s="7" t="s">
        <v>345</v>
      </c>
      <c r="B2" s="5"/>
      <c r="C2" s="5"/>
      <c r="D2" s="5"/>
      <c r="E2" s="5"/>
      <c r="F2" s="5"/>
      <c r="G2" s="5"/>
    </row>
    <row r="3" spans="1:7" ht="19.5">
      <c r="A3" s="7"/>
      <c r="B3" s="5"/>
      <c r="C3" s="5"/>
      <c r="D3" s="5"/>
      <c r="E3" s="5"/>
      <c r="F3" s="5"/>
      <c r="G3" s="5"/>
    </row>
    <row r="4" spans="1:7">
      <c r="A4" s="325" t="s">
        <v>814</v>
      </c>
      <c r="B4" s="325"/>
      <c r="C4" s="325"/>
      <c r="D4" s="325"/>
      <c r="E4" s="5"/>
      <c r="F4" s="5"/>
      <c r="G4" s="5"/>
    </row>
    <row r="5" spans="1:7">
      <c r="A5" s="29"/>
      <c r="B5" s="29"/>
      <c r="C5" s="29"/>
      <c r="D5" s="29"/>
      <c r="E5" s="5"/>
      <c r="F5" s="5"/>
      <c r="G5" s="5"/>
    </row>
    <row r="6" spans="1:7">
      <c r="A6" s="298" t="s">
        <v>950</v>
      </c>
      <c r="B6" s="8"/>
      <c r="C6" s="8"/>
      <c r="D6" s="8"/>
      <c r="E6" s="5"/>
      <c r="F6" s="5"/>
      <c r="G6" s="5"/>
    </row>
    <row r="7" spans="1:7">
      <c r="A7" s="10" t="s">
        <v>109</v>
      </c>
      <c r="B7" s="36">
        <v>2019</v>
      </c>
      <c r="C7" s="36">
        <v>2020</v>
      </c>
      <c r="D7" s="36">
        <v>2021</v>
      </c>
      <c r="E7" s="36">
        <v>2022</v>
      </c>
      <c r="F7" s="36">
        <v>2023</v>
      </c>
    </row>
    <row r="8" spans="1:7">
      <c r="A8" s="13" t="s">
        <v>379</v>
      </c>
      <c r="B8" s="18">
        <v>2701</v>
      </c>
      <c r="C8" s="18">
        <v>2679</v>
      </c>
      <c r="D8" s="75">
        <v>2632</v>
      </c>
      <c r="E8" s="75">
        <v>2576</v>
      </c>
      <c r="F8" s="75">
        <v>2623</v>
      </c>
    </row>
    <row r="9" spans="1:7">
      <c r="A9" s="13" t="s">
        <v>380</v>
      </c>
      <c r="B9" s="18">
        <v>2012</v>
      </c>
      <c r="C9" s="18">
        <v>1968</v>
      </c>
      <c r="D9" s="75">
        <v>1921</v>
      </c>
      <c r="E9" s="75">
        <v>1874</v>
      </c>
      <c r="F9" s="75">
        <v>1915</v>
      </c>
    </row>
    <row r="10" spans="1:7">
      <c r="A10" s="13" t="s">
        <v>381</v>
      </c>
      <c r="B10" s="18">
        <v>689</v>
      </c>
      <c r="C10" s="18">
        <v>711</v>
      </c>
      <c r="D10" s="75">
        <v>711</v>
      </c>
      <c r="E10" s="75">
        <v>702</v>
      </c>
      <c r="F10" s="75">
        <v>708</v>
      </c>
    </row>
    <row r="11" spans="1:7">
      <c r="A11" s="13" t="s">
        <v>382</v>
      </c>
      <c r="B11" s="18">
        <v>181</v>
      </c>
      <c r="C11" s="18">
        <v>195</v>
      </c>
      <c r="D11" s="75">
        <v>204</v>
      </c>
      <c r="E11" s="75">
        <v>189</v>
      </c>
      <c r="F11" s="75">
        <v>187</v>
      </c>
    </row>
    <row r="12" spans="1:7">
      <c r="A12" s="13" t="s">
        <v>380</v>
      </c>
      <c r="B12" s="18">
        <v>141</v>
      </c>
      <c r="C12" s="18">
        <v>152</v>
      </c>
      <c r="D12" s="75">
        <v>159</v>
      </c>
      <c r="E12" s="75">
        <v>143</v>
      </c>
      <c r="F12" s="75">
        <v>142</v>
      </c>
    </row>
    <row r="13" spans="1:7">
      <c r="A13" s="13" t="s">
        <v>381</v>
      </c>
      <c r="B13" s="18">
        <v>40</v>
      </c>
      <c r="C13" s="18">
        <v>43</v>
      </c>
      <c r="D13" s="75">
        <v>45</v>
      </c>
      <c r="E13" s="75">
        <v>46</v>
      </c>
      <c r="F13" s="75">
        <v>45</v>
      </c>
    </row>
    <row r="14" spans="1:7">
      <c r="A14" s="13" t="s">
        <v>383</v>
      </c>
      <c r="B14" s="52">
        <v>25.3</v>
      </c>
      <c r="C14" s="52">
        <v>26.2</v>
      </c>
      <c r="D14" s="76">
        <v>26.7</v>
      </c>
      <c r="E14" s="76">
        <f>SUM(E10,E13)/SUM(E8,E11)*100</f>
        <v>27.05244122965642</v>
      </c>
      <c r="F14" s="76">
        <f>SUM(F10,F13)/SUM(F8,F11)*100</f>
        <v>26.797153024911029</v>
      </c>
    </row>
    <row r="15" spans="1:7">
      <c r="A15" s="13" t="s">
        <v>384</v>
      </c>
      <c r="B15" s="52">
        <v>11.6</v>
      </c>
      <c r="C15" s="52">
        <v>12.3</v>
      </c>
      <c r="D15" s="76">
        <v>12.6</v>
      </c>
      <c r="E15" s="76">
        <f>376/SUM(E8+376)*100</f>
        <v>12.737127371273713</v>
      </c>
      <c r="F15" s="76">
        <v>12.8</v>
      </c>
    </row>
    <row r="16" spans="1:7">
      <c r="A16" s="13" t="s">
        <v>385</v>
      </c>
      <c r="B16" s="52">
        <v>42.1</v>
      </c>
      <c r="C16" s="52">
        <v>42.4</v>
      </c>
      <c r="D16" s="76">
        <v>42.6</v>
      </c>
      <c r="E16" s="76">
        <v>42.5</v>
      </c>
      <c r="F16" s="76">
        <v>42.4</v>
      </c>
    </row>
    <row r="17" spans="1:6">
      <c r="A17" s="13" t="s">
        <v>380</v>
      </c>
      <c r="B17" s="52">
        <v>43.3</v>
      </c>
      <c r="C17" s="52">
        <v>43.3</v>
      </c>
      <c r="D17" s="76">
        <v>43.5</v>
      </c>
      <c r="E17" s="76">
        <v>43.4</v>
      </c>
      <c r="F17" s="76">
        <v>43.2</v>
      </c>
    </row>
    <row r="18" spans="1:6">
      <c r="A18" s="13" t="s">
        <v>381</v>
      </c>
      <c r="B18" s="52">
        <v>38.799999999999997</v>
      </c>
      <c r="C18" s="52">
        <v>39.1</v>
      </c>
      <c r="D18" s="76">
        <v>39.1</v>
      </c>
      <c r="E18" s="76">
        <v>40.1</v>
      </c>
      <c r="F18" s="76">
        <v>40.299999999999997</v>
      </c>
    </row>
    <row r="19" spans="1:6">
      <c r="A19" s="13" t="s">
        <v>386</v>
      </c>
      <c r="B19" s="52">
        <v>18.3</v>
      </c>
      <c r="C19" s="52">
        <v>18.399999999999999</v>
      </c>
      <c r="D19" s="76">
        <v>18.7</v>
      </c>
      <c r="E19" s="76">
        <v>18.7</v>
      </c>
      <c r="F19" s="76">
        <v>18.3</v>
      </c>
    </row>
    <row r="20" spans="1:6">
      <c r="A20" s="13" t="s">
        <v>380</v>
      </c>
      <c r="B20" s="52">
        <v>19.5</v>
      </c>
      <c r="C20" s="52">
        <v>19.600000000000001</v>
      </c>
      <c r="D20" s="76">
        <v>19.899999999999999</v>
      </c>
      <c r="E20" s="76">
        <v>19.8</v>
      </c>
      <c r="F20" s="76">
        <v>19.3</v>
      </c>
    </row>
    <row r="21" spans="1:6">
      <c r="A21" s="13" t="s">
        <v>381</v>
      </c>
      <c r="B21" s="52">
        <v>14.5</v>
      </c>
      <c r="C21" s="52">
        <v>14.9</v>
      </c>
      <c r="D21" s="76">
        <v>15.7</v>
      </c>
      <c r="E21" s="76">
        <v>15.8</v>
      </c>
      <c r="F21" s="76">
        <v>16</v>
      </c>
    </row>
    <row r="22" spans="1:6">
      <c r="A22" s="13" t="s">
        <v>387</v>
      </c>
      <c r="B22" s="18">
        <v>359200</v>
      </c>
      <c r="C22" s="18">
        <v>359200</v>
      </c>
      <c r="D22" s="75">
        <v>359200</v>
      </c>
      <c r="E22" s="75">
        <v>364200</v>
      </c>
      <c r="F22" s="75">
        <v>373200</v>
      </c>
    </row>
    <row r="23" spans="1:6">
      <c r="A23" s="13" t="s">
        <v>388</v>
      </c>
      <c r="B23" s="75">
        <v>105</v>
      </c>
      <c r="C23" s="75">
        <v>83</v>
      </c>
      <c r="D23" s="75">
        <v>65</v>
      </c>
      <c r="E23" s="75">
        <v>62</v>
      </c>
      <c r="F23" s="75">
        <v>88</v>
      </c>
    </row>
    <row r="24" spans="1:6">
      <c r="A24" s="13" t="s">
        <v>380</v>
      </c>
      <c r="B24" s="75">
        <v>61</v>
      </c>
      <c r="C24" s="75">
        <v>48</v>
      </c>
      <c r="D24" s="75">
        <v>45</v>
      </c>
      <c r="E24" s="75">
        <v>38</v>
      </c>
      <c r="F24" s="75">
        <v>60</v>
      </c>
    </row>
    <row r="25" spans="1:6">
      <c r="A25" s="13" t="s">
        <v>381</v>
      </c>
      <c r="B25" s="75">
        <v>44</v>
      </c>
      <c r="C25" s="75">
        <v>35</v>
      </c>
      <c r="D25" s="75">
        <v>20</v>
      </c>
      <c r="E25" s="75">
        <v>24</v>
      </c>
      <c r="F25" s="75">
        <v>28</v>
      </c>
    </row>
    <row r="26" spans="1:6">
      <c r="A26" s="13" t="s">
        <v>389</v>
      </c>
      <c r="B26" s="72">
        <v>10.4</v>
      </c>
      <c r="C26" s="72">
        <v>8.6999999999999993</v>
      </c>
      <c r="D26" s="77">
        <v>4.4000000000000004</v>
      </c>
      <c r="E26" s="77">
        <f>37/(E23+37)*100</f>
        <v>37.373737373737377</v>
      </c>
      <c r="F26" s="77">
        <v>43.6</v>
      </c>
    </row>
    <row r="27" spans="1:6">
      <c r="A27" s="13" t="s">
        <v>390</v>
      </c>
      <c r="B27" s="72">
        <v>95.7</v>
      </c>
      <c r="C27" s="72">
        <v>96.2</v>
      </c>
      <c r="D27" s="77">
        <v>88.2</v>
      </c>
      <c r="E27" s="77">
        <v>93.6</v>
      </c>
      <c r="F27" s="77">
        <v>90.8</v>
      </c>
    </row>
    <row r="28" spans="1:6">
      <c r="A28" s="13" t="s">
        <v>391</v>
      </c>
      <c r="B28" s="72">
        <v>2</v>
      </c>
      <c r="C28" s="72">
        <v>1.2</v>
      </c>
      <c r="D28" s="77">
        <v>2.2000000000000002</v>
      </c>
      <c r="E28" s="77">
        <f>108/(E8+E11)*100</f>
        <v>3.9059674502712478</v>
      </c>
      <c r="F28" s="77">
        <v>2.2999999999999998</v>
      </c>
    </row>
    <row r="29" spans="1:6">
      <c r="A29" s="13" t="s">
        <v>380</v>
      </c>
      <c r="B29" s="73">
        <v>1.9</v>
      </c>
      <c r="C29" s="73">
        <v>1.1000000000000001</v>
      </c>
      <c r="D29" s="78">
        <v>1.6</v>
      </c>
      <c r="E29" s="78">
        <f>82/(E9+E12)*100</f>
        <v>4.0654437283093703</v>
      </c>
      <c r="F29" s="78">
        <v>2</v>
      </c>
    </row>
    <row r="30" spans="1:6">
      <c r="A30" s="13" t="s">
        <v>381</v>
      </c>
      <c r="B30" s="73">
        <v>2.5</v>
      </c>
      <c r="C30" s="73">
        <v>1.4</v>
      </c>
      <c r="D30" s="78">
        <v>0.6</v>
      </c>
      <c r="E30" s="78">
        <f>26/(E10+E13)*100</f>
        <v>3.4759358288770055</v>
      </c>
      <c r="F30" s="78">
        <v>3.3</v>
      </c>
    </row>
    <row r="31" spans="1:6">
      <c r="A31" s="15" t="s">
        <v>392</v>
      </c>
      <c r="B31" s="73">
        <v>1.7</v>
      </c>
      <c r="C31" s="73">
        <v>1.1000000000000001</v>
      </c>
      <c r="D31" s="78">
        <v>1.7</v>
      </c>
      <c r="E31" s="78">
        <f>65/(E8+E11)*100</f>
        <v>2.3508137432188065</v>
      </c>
      <c r="F31" s="78">
        <v>2.2000000000000002</v>
      </c>
    </row>
    <row r="32" spans="1:6">
      <c r="A32" s="15" t="s">
        <v>393</v>
      </c>
      <c r="B32" s="74">
        <v>1828.7</v>
      </c>
      <c r="C32" s="74">
        <v>1819.9</v>
      </c>
      <c r="D32" s="79">
        <v>1830.8</v>
      </c>
      <c r="E32" s="79">
        <v>1847.5</v>
      </c>
      <c r="F32" s="79">
        <v>1840.6</v>
      </c>
    </row>
    <row r="34" spans="1:6">
      <c r="A34" s="134" t="s">
        <v>745</v>
      </c>
    </row>
    <row r="35" spans="1:6">
      <c r="A35" s="10" t="s">
        <v>109</v>
      </c>
      <c r="B35" s="36">
        <v>2019</v>
      </c>
      <c r="C35" s="36">
        <v>2020</v>
      </c>
      <c r="D35" s="36">
        <v>2021</v>
      </c>
      <c r="E35" s="36">
        <v>2022</v>
      </c>
      <c r="F35" s="36">
        <v>2023</v>
      </c>
    </row>
    <row r="36" spans="1:6">
      <c r="A36" s="15" t="s">
        <v>738</v>
      </c>
      <c r="B36" s="135">
        <f>SUM(B37:B38)</f>
        <v>181</v>
      </c>
      <c r="C36" s="135">
        <f>SUM(C37:C38)</f>
        <v>195</v>
      </c>
      <c r="D36" s="135">
        <f>SUM(D37:D38)</f>
        <v>204</v>
      </c>
      <c r="E36" s="135">
        <f>SUM(E37:E38)</f>
        <v>189</v>
      </c>
      <c r="F36" s="135">
        <v>187</v>
      </c>
    </row>
    <row r="37" spans="1:6">
      <c r="A37" s="15" t="s">
        <v>739</v>
      </c>
      <c r="B37" s="135">
        <v>141</v>
      </c>
      <c r="C37" s="135">
        <v>152</v>
      </c>
      <c r="D37" s="133">
        <v>159</v>
      </c>
      <c r="E37" s="133">
        <v>143</v>
      </c>
      <c r="F37" s="133">
        <v>142</v>
      </c>
    </row>
    <row r="38" spans="1:6">
      <c r="A38" s="15" t="s">
        <v>740</v>
      </c>
      <c r="B38" s="135">
        <v>40</v>
      </c>
      <c r="C38" s="135">
        <v>43</v>
      </c>
      <c r="D38" s="133">
        <v>45</v>
      </c>
      <c r="E38" s="133">
        <v>46</v>
      </c>
      <c r="F38" s="133">
        <v>45</v>
      </c>
    </row>
    <row r="39" spans="1:6">
      <c r="A39" s="15" t="s">
        <v>741</v>
      </c>
      <c r="B39" s="135">
        <f>SUM(B40:B41)</f>
        <v>0</v>
      </c>
      <c r="C39" s="135">
        <f>SUM(C40:C41)</f>
        <v>0</v>
      </c>
      <c r="D39" s="135">
        <f>SUM(D40:D41)</f>
        <v>0</v>
      </c>
      <c r="E39" s="135">
        <f>SUM(E40:E41)</f>
        <v>0</v>
      </c>
      <c r="F39" s="135">
        <v>0</v>
      </c>
    </row>
    <row r="40" spans="1:6">
      <c r="A40" s="15" t="s">
        <v>739</v>
      </c>
      <c r="B40" s="135">
        <v>0</v>
      </c>
      <c r="C40" s="135">
        <v>0</v>
      </c>
      <c r="D40" s="135">
        <v>0</v>
      </c>
      <c r="E40" s="135">
        <v>0</v>
      </c>
      <c r="F40" s="135">
        <v>0</v>
      </c>
    </row>
    <row r="41" spans="1:6">
      <c r="A41" s="15" t="s">
        <v>740</v>
      </c>
      <c r="B41" s="135">
        <v>0</v>
      </c>
      <c r="C41" s="135">
        <v>0</v>
      </c>
      <c r="D41" s="135">
        <v>0</v>
      </c>
      <c r="E41" s="135">
        <v>0</v>
      </c>
      <c r="F41" s="135">
        <v>0</v>
      </c>
    </row>
    <row r="42" spans="1:6">
      <c r="A42" s="15" t="s">
        <v>742</v>
      </c>
      <c r="B42" s="135">
        <f>SUM(B43:B44)</f>
        <v>166</v>
      </c>
      <c r="C42" s="135">
        <f>SUM(C43:C44)</f>
        <v>184</v>
      </c>
      <c r="D42" s="135">
        <f>SUM(D43:D44)</f>
        <v>189</v>
      </c>
      <c r="E42" s="135">
        <f>SUM(E43:E44)</f>
        <v>186</v>
      </c>
      <c r="F42" s="135">
        <v>184</v>
      </c>
    </row>
    <row r="43" spans="1:6">
      <c r="A43" s="15" t="s">
        <v>739</v>
      </c>
      <c r="B43" s="135">
        <v>127</v>
      </c>
      <c r="C43" s="135">
        <v>142</v>
      </c>
      <c r="D43" s="133">
        <v>146</v>
      </c>
      <c r="E43" s="133">
        <v>141</v>
      </c>
      <c r="F43" s="133">
        <v>140</v>
      </c>
    </row>
    <row r="44" spans="1:6">
      <c r="A44" s="15" t="s">
        <v>740</v>
      </c>
      <c r="B44" s="135">
        <v>39</v>
      </c>
      <c r="C44" s="135">
        <v>42</v>
      </c>
      <c r="D44" s="133">
        <v>43</v>
      </c>
      <c r="E44" s="133">
        <v>45</v>
      </c>
      <c r="F44" s="133">
        <v>44</v>
      </c>
    </row>
    <row r="45" spans="1:6">
      <c r="A45" s="15" t="s">
        <v>743</v>
      </c>
      <c r="B45" s="135">
        <f>SUM(B46:B47)</f>
        <v>146</v>
      </c>
      <c r="C45" s="133">
        <f>SUM(C46:C47)</f>
        <v>137</v>
      </c>
      <c r="D45" s="135">
        <f>SUM(D46:D47)</f>
        <v>147</v>
      </c>
      <c r="E45" s="135">
        <f>SUM(E46:E47)</f>
        <v>145</v>
      </c>
      <c r="F45" s="135">
        <v>157</v>
      </c>
    </row>
    <row r="46" spans="1:6">
      <c r="A46" s="15" t="s">
        <v>739</v>
      </c>
      <c r="B46" s="133">
        <f>B37-B43+17</f>
        <v>31</v>
      </c>
      <c r="C46" s="133">
        <f>C37-C43+15</f>
        <v>25</v>
      </c>
      <c r="D46" s="133">
        <f>D37-D43+24</f>
        <v>37</v>
      </c>
      <c r="E46" s="133">
        <f>E37-E43+27</f>
        <v>29</v>
      </c>
      <c r="F46" s="133">
        <v>33</v>
      </c>
    </row>
    <row r="47" spans="1:6">
      <c r="A47" s="15" t="s">
        <v>740</v>
      </c>
      <c r="B47" s="133">
        <f>B38-B44+114</f>
        <v>115</v>
      </c>
      <c r="C47" s="133">
        <f>C38-C44+111</f>
        <v>112</v>
      </c>
      <c r="D47" s="133">
        <f>D38-D44+108</f>
        <v>110</v>
      </c>
      <c r="E47" s="133">
        <f>E38-E44+115</f>
        <v>116</v>
      </c>
      <c r="F47" s="133">
        <v>124</v>
      </c>
    </row>
    <row r="49" spans="1:6">
      <c r="A49" s="134" t="s">
        <v>746</v>
      </c>
    </row>
    <row r="50" spans="1:6">
      <c r="A50" s="10" t="s">
        <v>109</v>
      </c>
      <c r="B50" s="36">
        <v>2019</v>
      </c>
      <c r="C50" s="36">
        <v>2020</v>
      </c>
      <c r="D50" s="36">
        <v>2021</v>
      </c>
      <c r="E50" s="36">
        <v>2022</v>
      </c>
      <c r="F50" s="36">
        <v>2023</v>
      </c>
    </row>
    <row r="51" spans="1:6">
      <c r="A51" s="15" t="s">
        <v>744</v>
      </c>
      <c r="B51" s="132">
        <f t="shared" ref="B51:E51" si="0">SUM(B52:B53)</f>
        <v>10</v>
      </c>
      <c r="C51" s="132">
        <f t="shared" si="0"/>
        <v>8</v>
      </c>
      <c r="D51" s="133">
        <f t="shared" si="0"/>
        <v>6</v>
      </c>
      <c r="E51" s="133">
        <f t="shared" si="0"/>
        <v>8</v>
      </c>
      <c r="F51" s="133">
        <v>6</v>
      </c>
    </row>
    <row r="52" spans="1:6">
      <c r="A52" s="15" t="s">
        <v>739</v>
      </c>
      <c r="B52" s="132">
        <v>10</v>
      </c>
      <c r="C52" s="132">
        <v>8</v>
      </c>
      <c r="D52" s="133">
        <v>6</v>
      </c>
      <c r="E52" s="133">
        <v>8</v>
      </c>
      <c r="F52" s="133">
        <v>5</v>
      </c>
    </row>
    <row r="53" spans="1:6">
      <c r="A53" s="15" t="s">
        <v>740</v>
      </c>
      <c r="B53" s="132">
        <v>0</v>
      </c>
      <c r="C53" s="132">
        <v>0</v>
      </c>
      <c r="D53" s="133">
        <v>0</v>
      </c>
      <c r="E53" s="133">
        <v>0</v>
      </c>
      <c r="F53" s="133">
        <v>1</v>
      </c>
    </row>
    <row r="54" spans="1:6">
      <c r="A54" s="5" t="s">
        <v>791</v>
      </c>
    </row>
    <row r="56" spans="1:6">
      <c r="A56" s="5"/>
    </row>
  </sheetData>
  <mergeCells count="1">
    <mergeCell ref="A4:D4"/>
  </mergeCells>
  <phoneticPr fontId="1"/>
  <hyperlinks>
    <hyperlink ref="G1" location="目次!A1" display="目次に戻る" xr:uid="{AF027190-A2C5-4BB7-971E-764C3538E1BA}"/>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zoomScaleNormal="100" workbookViewId="0">
      <selection activeCell="O1" sqref="O1"/>
    </sheetView>
  </sheetViews>
  <sheetFormatPr defaultColWidth="9" defaultRowHeight="15"/>
  <cols>
    <col min="1" max="1" width="14.58203125" style="5" customWidth="1"/>
    <col min="2" max="3" width="10.5" style="5" customWidth="1"/>
    <col min="4" max="4" width="10.1640625" style="5" customWidth="1"/>
    <col min="5" max="5" width="10.5" style="5" customWidth="1"/>
    <col min="6" max="7" width="10.1640625" style="5" customWidth="1"/>
    <col min="8" max="8" width="12.1640625" style="5" customWidth="1"/>
    <col min="9" max="9" width="12.5" style="5" customWidth="1"/>
    <col min="10" max="10" width="13.58203125" style="5" customWidth="1"/>
    <col min="11" max="11" width="12.08203125" style="5" customWidth="1"/>
    <col min="12" max="14" width="12.08203125" style="61" customWidth="1"/>
    <col min="15" max="15" width="16.5" style="5" customWidth="1"/>
    <col min="16" max="16384" width="9" style="5"/>
  </cols>
  <sheetData>
    <row r="1" spans="1:15" ht="18">
      <c r="O1" s="107" t="s">
        <v>10</v>
      </c>
    </row>
    <row r="2" spans="1:15" ht="19.5">
      <c r="A2" s="7" t="s">
        <v>345</v>
      </c>
    </row>
    <row r="3" spans="1:15" ht="19.5">
      <c r="A3" s="7"/>
    </row>
    <row r="4" spans="1:15">
      <c r="A4" s="341" t="s">
        <v>815</v>
      </c>
      <c r="B4" s="341"/>
      <c r="C4" s="341"/>
      <c r="D4" s="341"/>
      <c r="E4" s="341"/>
      <c r="F4" s="341"/>
      <c r="G4" s="341"/>
      <c r="H4" s="341"/>
      <c r="I4" s="341"/>
      <c r="J4" s="341"/>
      <c r="K4" s="341"/>
    </row>
    <row r="5" spans="1:15" ht="32">
      <c r="A5" s="82"/>
      <c r="B5" s="82" t="s">
        <v>395</v>
      </c>
      <c r="C5" s="82" t="s">
        <v>396</v>
      </c>
      <c r="D5" s="82" t="s">
        <v>397</v>
      </c>
      <c r="E5" s="82" t="s">
        <v>398</v>
      </c>
      <c r="F5" s="82" t="s">
        <v>399</v>
      </c>
      <c r="G5" s="82" t="s">
        <v>400</v>
      </c>
      <c r="H5" s="82" t="s">
        <v>401</v>
      </c>
      <c r="I5" s="82" t="s">
        <v>402</v>
      </c>
      <c r="J5" s="82" t="s">
        <v>403</v>
      </c>
      <c r="K5" s="82" t="s">
        <v>404</v>
      </c>
      <c r="L5" s="82" t="s">
        <v>405</v>
      </c>
      <c r="M5" s="82" t="s">
        <v>406</v>
      </c>
      <c r="N5" s="82" t="s">
        <v>407</v>
      </c>
      <c r="O5" s="82" t="s">
        <v>408</v>
      </c>
    </row>
    <row r="6" spans="1:15" s="41" customFormat="1">
      <c r="A6" s="50" t="s">
        <v>409</v>
      </c>
      <c r="B6" s="75">
        <v>20202</v>
      </c>
      <c r="C6" s="75">
        <v>14144</v>
      </c>
      <c r="D6" s="75">
        <v>6058</v>
      </c>
      <c r="E6" s="75">
        <v>811</v>
      </c>
      <c r="F6" s="75">
        <v>236</v>
      </c>
      <c r="G6" s="75">
        <v>8</v>
      </c>
      <c r="H6" s="75">
        <v>49</v>
      </c>
      <c r="I6" s="75">
        <v>16</v>
      </c>
      <c r="J6" s="75">
        <v>796</v>
      </c>
      <c r="K6" s="299">
        <v>7.9455445544554457E-2</v>
      </c>
      <c r="L6" s="299">
        <v>0.14913885898815932</v>
      </c>
      <c r="M6" s="299">
        <v>0.15931564903468842</v>
      </c>
      <c r="N6" s="299">
        <v>0.12692702980472764</v>
      </c>
      <c r="O6" s="299">
        <v>0.10775189628274787</v>
      </c>
    </row>
    <row r="7" spans="1:15" s="41" customFormat="1">
      <c r="A7" s="50" t="s">
        <v>410</v>
      </c>
      <c r="B7" s="75">
        <v>6260</v>
      </c>
      <c r="C7" s="75">
        <v>3970</v>
      </c>
      <c r="D7" s="75">
        <v>2290</v>
      </c>
      <c r="E7" s="75">
        <v>187</v>
      </c>
      <c r="F7" s="75">
        <v>79</v>
      </c>
      <c r="G7" s="75">
        <v>4</v>
      </c>
      <c r="H7" s="75">
        <v>7</v>
      </c>
      <c r="I7" s="75">
        <v>1</v>
      </c>
      <c r="J7" s="75">
        <v>186</v>
      </c>
      <c r="K7" s="299">
        <v>2.428115015974441E-2</v>
      </c>
      <c r="L7" s="299">
        <v>9.7746852220013253E-2</v>
      </c>
      <c r="M7" s="299">
        <v>8.7736789631106676E-2</v>
      </c>
      <c r="N7" s="299">
        <v>0.11758893280632411</v>
      </c>
      <c r="O7" s="299">
        <v>7.5215374420145795E-2</v>
      </c>
    </row>
    <row r="8" spans="1:15" s="41" customFormat="1">
      <c r="A8" s="50" t="s">
        <v>411</v>
      </c>
      <c r="B8" s="75">
        <v>207</v>
      </c>
      <c r="C8" s="75">
        <v>113</v>
      </c>
      <c r="D8" s="75">
        <v>94</v>
      </c>
      <c r="E8" s="75">
        <v>38</v>
      </c>
      <c r="F8" s="75">
        <v>19</v>
      </c>
      <c r="G8" s="75">
        <v>1</v>
      </c>
      <c r="H8" s="75">
        <v>8</v>
      </c>
      <c r="I8" s="75">
        <v>0</v>
      </c>
      <c r="J8" s="75">
        <v>38</v>
      </c>
      <c r="K8" s="299">
        <v>0.10628019323671498</v>
      </c>
      <c r="L8" s="299">
        <v>0.15384615384615385</v>
      </c>
      <c r="M8" s="299">
        <v>0.15116279069767441</v>
      </c>
      <c r="N8" s="299">
        <v>0.15625</v>
      </c>
      <c r="O8" s="299">
        <v>2.7472527472527472E-2</v>
      </c>
    </row>
    <row r="9" spans="1:15" s="41" customFormat="1">
      <c r="A9" s="50" t="s">
        <v>51</v>
      </c>
      <c r="B9" s="75">
        <v>26669</v>
      </c>
      <c r="C9" s="75">
        <v>18227</v>
      </c>
      <c r="D9" s="75">
        <v>8442</v>
      </c>
      <c r="E9" s="75">
        <v>1036</v>
      </c>
      <c r="F9" s="75">
        <v>334</v>
      </c>
      <c r="G9" s="75">
        <v>13</v>
      </c>
      <c r="H9" s="75">
        <v>64</v>
      </c>
      <c r="I9" s="75">
        <v>17</v>
      </c>
      <c r="J9" s="75">
        <v>1020</v>
      </c>
      <c r="K9" s="299">
        <v>6.67116661041737E-2</v>
      </c>
      <c r="L9" s="299">
        <v>0.13666424711670297</v>
      </c>
      <c r="M9" s="299">
        <v>0.14222090261282661</v>
      </c>
      <c r="N9" s="299">
        <v>0.12490575521487811</v>
      </c>
      <c r="O9" s="299">
        <v>9.9246180513564722E-2</v>
      </c>
    </row>
    <row r="10" spans="1:15">
      <c r="A10" s="413" t="s">
        <v>412</v>
      </c>
      <c r="B10" s="413"/>
      <c r="C10" s="413"/>
      <c r="D10" s="413"/>
      <c r="E10" s="413"/>
      <c r="F10" s="413"/>
      <c r="G10" s="413"/>
      <c r="H10" s="413"/>
      <c r="I10" s="413"/>
      <c r="J10" s="413"/>
    </row>
  </sheetData>
  <mergeCells count="2">
    <mergeCell ref="A4:K4"/>
    <mergeCell ref="A10:J10"/>
  </mergeCells>
  <phoneticPr fontId="1"/>
  <hyperlinks>
    <hyperlink ref="O1" location="目次!A1" display="目次に戻る" xr:uid="{00000000-0004-0000-21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9"/>
  <sheetViews>
    <sheetView workbookViewId="0">
      <selection activeCell="G1" sqref="G1"/>
    </sheetView>
  </sheetViews>
  <sheetFormatPr defaultColWidth="9" defaultRowHeight="15"/>
  <cols>
    <col min="1" max="1" width="30.58203125" style="5" customWidth="1"/>
    <col min="2" max="7" width="14.58203125" style="5" customWidth="1"/>
    <col min="8" max="16384" width="9" style="5"/>
  </cols>
  <sheetData>
    <row r="1" spans="1:7" ht="18">
      <c r="D1" s="6"/>
      <c r="F1" s="119"/>
      <c r="G1" s="107" t="s">
        <v>10</v>
      </c>
    </row>
    <row r="2" spans="1:7" ht="19.5">
      <c r="A2" s="7" t="s">
        <v>345</v>
      </c>
    </row>
    <row r="3" spans="1:7" ht="19.5">
      <c r="A3" s="7"/>
    </row>
    <row r="4" spans="1:7" ht="18">
      <c r="A4" s="341" t="s">
        <v>816</v>
      </c>
      <c r="B4" s="349"/>
      <c r="C4" s="349"/>
      <c r="D4" s="349"/>
      <c r="E4" s="29"/>
    </row>
    <row r="5" spans="1:7">
      <c r="A5" s="10" t="s">
        <v>109</v>
      </c>
      <c r="B5" s="10">
        <v>2019</v>
      </c>
      <c r="C5" s="10">
        <v>2020</v>
      </c>
      <c r="D5" s="10">
        <v>2021</v>
      </c>
      <c r="E5" s="10">
        <v>2022</v>
      </c>
      <c r="F5" s="10">
        <v>2023</v>
      </c>
    </row>
    <row r="6" spans="1:7">
      <c r="A6" s="13" t="s">
        <v>376</v>
      </c>
      <c r="B6" s="136">
        <v>40304.9</v>
      </c>
      <c r="C6" s="136">
        <v>16217.16</v>
      </c>
      <c r="D6" s="136">
        <v>23235.5</v>
      </c>
      <c r="E6" s="136">
        <v>36250</v>
      </c>
      <c r="F6" s="136">
        <v>56380.75</v>
      </c>
    </row>
    <row r="7" spans="1:7">
      <c r="A7" s="13" t="s">
        <v>377</v>
      </c>
      <c r="B7" s="137">
        <v>13.99</v>
      </c>
      <c r="C7" s="137">
        <v>5.64</v>
      </c>
      <c r="D7" s="137">
        <v>8.19</v>
      </c>
      <c r="E7" s="137">
        <v>13.11</v>
      </c>
      <c r="F7" s="137">
        <v>20.059999999999999</v>
      </c>
    </row>
    <row r="8" spans="1:7">
      <c r="A8" s="13" t="s">
        <v>378</v>
      </c>
      <c r="B8" s="71">
        <v>21274</v>
      </c>
      <c r="C8" s="71">
        <v>12900</v>
      </c>
      <c r="D8" s="71">
        <v>18756</v>
      </c>
      <c r="E8" s="71">
        <v>41144</v>
      </c>
      <c r="F8" s="71">
        <v>75478</v>
      </c>
    </row>
    <row r="9" spans="1:7">
      <c r="A9" s="329" t="s">
        <v>770</v>
      </c>
      <c r="B9" s="329"/>
      <c r="C9" s="329"/>
      <c r="D9" s="329"/>
      <c r="E9" s="364"/>
    </row>
  </sheetData>
  <mergeCells count="2">
    <mergeCell ref="A4:D4"/>
    <mergeCell ref="A9:E9"/>
  </mergeCells>
  <phoneticPr fontId="1"/>
  <hyperlinks>
    <hyperlink ref="G1" location="目次!A1" display="目次に戻る" xr:uid="{7875D52C-75EB-462F-BDE0-BDE29AFAE464}"/>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election activeCell="G1" sqref="G1"/>
    </sheetView>
  </sheetViews>
  <sheetFormatPr defaultColWidth="9" defaultRowHeight="15"/>
  <cols>
    <col min="1" max="1" width="16.1640625" style="5" bestFit="1" customWidth="1"/>
    <col min="2" max="2" width="12.08203125" style="5" customWidth="1"/>
    <col min="3" max="5" width="12" style="5" customWidth="1"/>
    <col min="6" max="7" width="12.08203125" style="5" customWidth="1"/>
    <col min="8" max="16384" width="9" style="5"/>
  </cols>
  <sheetData>
    <row r="1" spans="1:7" ht="18">
      <c r="D1" s="6"/>
      <c r="F1" s="119"/>
      <c r="G1" s="107" t="s">
        <v>10</v>
      </c>
    </row>
    <row r="2" spans="1:7" ht="19.5">
      <c r="A2" s="7" t="s">
        <v>345</v>
      </c>
    </row>
    <row r="3" spans="1:7" ht="19.5">
      <c r="A3" s="7"/>
    </row>
    <row r="4" spans="1:7" ht="15" customHeight="1">
      <c r="A4" s="414" t="s">
        <v>817</v>
      </c>
      <c r="B4" s="415"/>
      <c r="C4" s="415"/>
      <c r="D4" s="415"/>
      <c r="E4" s="102"/>
      <c r="F4" s="102"/>
      <c r="G4" s="102"/>
    </row>
    <row r="5" spans="1:7">
      <c r="A5" s="10" t="s">
        <v>367</v>
      </c>
      <c r="B5" s="10">
        <v>2019</v>
      </c>
      <c r="C5" s="10">
        <v>2020</v>
      </c>
      <c r="D5" s="10">
        <v>2021</v>
      </c>
      <c r="E5" s="10">
        <v>2022</v>
      </c>
      <c r="F5" s="10">
        <v>2023</v>
      </c>
    </row>
    <row r="6" spans="1:7">
      <c r="A6" s="54" t="s">
        <v>562</v>
      </c>
      <c r="B6" s="31">
        <v>18</v>
      </c>
      <c r="C6" s="31">
        <v>11</v>
      </c>
      <c r="D6" s="31">
        <v>22</v>
      </c>
      <c r="E6" s="31">
        <v>15</v>
      </c>
      <c r="F6" s="31">
        <v>19</v>
      </c>
    </row>
    <row r="7" spans="1:7">
      <c r="A7" s="54" t="s">
        <v>563</v>
      </c>
      <c r="B7" s="31">
        <v>470</v>
      </c>
      <c r="C7" s="31">
        <v>269</v>
      </c>
      <c r="D7" s="31">
        <v>451</v>
      </c>
      <c r="E7" s="31">
        <v>427</v>
      </c>
      <c r="F7" s="31">
        <v>587</v>
      </c>
    </row>
    <row r="8" spans="1:7">
      <c r="A8" s="5" t="s">
        <v>771</v>
      </c>
    </row>
  </sheetData>
  <mergeCells count="1">
    <mergeCell ref="A4:D4"/>
  </mergeCells>
  <phoneticPr fontId="1"/>
  <hyperlinks>
    <hyperlink ref="G1" location="目次!A1" display="目次に戻る" xr:uid="{DB059AEA-69A7-4F2A-9D66-82F3BF2C04B2}"/>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8"/>
  <sheetViews>
    <sheetView workbookViewId="0">
      <selection activeCell="G1" sqref="G1"/>
    </sheetView>
  </sheetViews>
  <sheetFormatPr defaultColWidth="9" defaultRowHeight="15"/>
  <cols>
    <col min="1" max="1" width="26.5" style="5" customWidth="1"/>
    <col min="2" max="7" width="12.08203125" style="5" customWidth="1"/>
    <col min="8" max="16384" width="9" style="5"/>
  </cols>
  <sheetData>
    <row r="1" spans="1:7" ht="18">
      <c r="D1" s="6"/>
      <c r="F1" s="119"/>
      <c r="G1" s="107" t="s">
        <v>10</v>
      </c>
    </row>
    <row r="2" spans="1:7" ht="19.5">
      <c r="A2" s="7" t="s">
        <v>345</v>
      </c>
    </row>
    <row r="3" spans="1:7" ht="19.5">
      <c r="A3" s="7"/>
    </row>
    <row r="4" spans="1:7">
      <c r="A4" s="341" t="s">
        <v>818</v>
      </c>
      <c r="B4" s="341"/>
      <c r="C4" s="341"/>
      <c r="D4" s="341"/>
    </row>
    <row r="5" spans="1:7">
      <c r="A5" s="10" t="s">
        <v>109</v>
      </c>
      <c r="B5" s="36">
        <v>2019</v>
      </c>
      <c r="C5" s="36">
        <v>2020</v>
      </c>
      <c r="D5" s="36">
        <v>2021</v>
      </c>
      <c r="E5" s="36">
        <v>2022</v>
      </c>
      <c r="F5" s="36">
        <v>2023</v>
      </c>
    </row>
    <row r="6" spans="1:7">
      <c r="A6" s="13" t="s">
        <v>413</v>
      </c>
      <c r="B6" s="22">
        <v>52</v>
      </c>
      <c r="C6" s="22">
        <v>57</v>
      </c>
      <c r="D6" s="22">
        <v>60</v>
      </c>
      <c r="E6" s="22">
        <v>53</v>
      </c>
      <c r="F6" s="22">
        <v>80</v>
      </c>
    </row>
    <row r="7" spans="1:7" ht="15.5" thickBot="1">
      <c r="A7" s="83" t="s">
        <v>414</v>
      </c>
      <c r="B7" s="84">
        <v>6.7</v>
      </c>
      <c r="C7" s="84">
        <v>7.2</v>
      </c>
      <c r="D7" s="84">
        <v>7.5</v>
      </c>
      <c r="E7" s="84">
        <v>7.4</v>
      </c>
      <c r="F7" s="84">
        <v>10.6</v>
      </c>
    </row>
    <row r="8" spans="1:7">
      <c r="A8" s="85" t="s">
        <v>415</v>
      </c>
      <c r="B8" s="86">
        <v>24.7</v>
      </c>
      <c r="C8" s="86">
        <v>27.1</v>
      </c>
      <c r="D8" s="86">
        <v>28.4</v>
      </c>
      <c r="E8" s="86">
        <v>39.299999999999997</v>
      </c>
      <c r="F8" s="86">
        <v>32.200000000000003</v>
      </c>
    </row>
  </sheetData>
  <mergeCells count="1">
    <mergeCell ref="A4:D4"/>
  </mergeCells>
  <phoneticPr fontId="1"/>
  <hyperlinks>
    <hyperlink ref="G1" location="目次!A1" display="目次に戻る" xr:uid="{70F3A4C0-97CF-4E41-AE5E-400E0E2C9F07}"/>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9"/>
  <sheetViews>
    <sheetView workbookViewId="0">
      <selection activeCell="G1" sqref="G1"/>
    </sheetView>
  </sheetViews>
  <sheetFormatPr defaultColWidth="9" defaultRowHeight="15"/>
  <cols>
    <col min="1" max="1" width="26.5" style="5" customWidth="1"/>
    <col min="2" max="7" width="12.08203125" style="5" customWidth="1"/>
    <col min="8" max="16384" width="9" style="5"/>
  </cols>
  <sheetData>
    <row r="1" spans="1:7" ht="18">
      <c r="D1" s="6"/>
      <c r="F1" s="119"/>
      <c r="G1" s="107" t="s">
        <v>10</v>
      </c>
    </row>
    <row r="2" spans="1:7" ht="19.5">
      <c r="A2" s="7" t="s">
        <v>345</v>
      </c>
    </row>
    <row r="3" spans="1:7" ht="19.5">
      <c r="A3" s="7"/>
    </row>
    <row r="4" spans="1:7">
      <c r="A4" s="341" t="s">
        <v>819</v>
      </c>
      <c r="B4" s="341"/>
      <c r="C4" s="341"/>
      <c r="D4" s="341"/>
    </row>
    <row r="5" spans="1:7">
      <c r="A5" s="10" t="s">
        <v>109</v>
      </c>
      <c r="B5" s="36">
        <v>2019</v>
      </c>
      <c r="C5" s="36">
        <v>2020</v>
      </c>
      <c r="D5" s="36">
        <v>2021</v>
      </c>
      <c r="E5" s="36">
        <v>2022</v>
      </c>
      <c r="F5" s="36">
        <v>2023</v>
      </c>
    </row>
    <row r="6" spans="1:7">
      <c r="A6" s="13" t="s">
        <v>416</v>
      </c>
      <c r="B6" s="87">
        <v>2.2200000000000002</v>
      </c>
      <c r="C6" s="87">
        <v>2.27</v>
      </c>
      <c r="D6" s="87">
        <v>2.59</v>
      </c>
      <c r="E6" s="87">
        <v>2.54</v>
      </c>
      <c r="F6" s="87">
        <v>2.48</v>
      </c>
    </row>
    <row r="7" spans="1:7" ht="18.649999999999999" customHeight="1" thickBot="1">
      <c r="A7" s="83" t="s">
        <v>417</v>
      </c>
      <c r="B7" s="417">
        <v>2.2000000000000002</v>
      </c>
      <c r="C7" s="418"/>
      <c r="D7" s="417">
        <v>2.2999999999999998</v>
      </c>
      <c r="E7" s="419"/>
      <c r="F7" s="418"/>
    </row>
    <row r="8" spans="1:7" ht="17">
      <c r="A8" s="85" t="s">
        <v>418</v>
      </c>
      <c r="B8" s="88">
        <v>0.6</v>
      </c>
      <c r="C8" s="88">
        <v>0.6</v>
      </c>
      <c r="D8" s="88">
        <v>0.6</v>
      </c>
      <c r="E8" s="88">
        <v>0.55000000000000004</v>
      </c>
      <c r="F8" s="88">
        <v>0.53</v>
      </c>
    </row>
    <row r="9" spans="1:7">
      <c r="A9" s="416" t="s">
        <v>419</v>
      </c>
      <c r="B9" s="416"/>
      <c r="C9" s="416"/>
      <c r="D9" s="416"/>
      <c r="E9" s="416"/>
      <c r="F9" s="416"/>
      <c r="G9" s="165"/>
    </row>
  </sheetData>
  <mergeCells count="4">
    <mergeCell ref="A4:D4"/>
    <mergeCell ref="A9:F9"/>
    <mergeCell ref="B7:C7"/>
    <mergeCell ref="D7:F7"/>
  </mergeCells>
  <phoneticPr fontId="1"/>
  <hyperlinks>
    <hyperlink ref="G1" location="目次!A1" display="目次に戻る" xr:uid="{9778A63B-CFCA-4EDB-A425-F4D547CD098A}"/>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11"/>
  <sheetViews>
    <sheetView workbookViewId="0">
      <selection activeCell="G1" sqref="G1"/>
    </sheetView>
  </sheetViews>
  <sheetFormatPr defaultColWidth="9" defaultRowHeight="15"/>
  <cols>
    <col min="1" max="1" width="28" style="5" customWidth="1"/>
    <col min="2" max="7" width="12.08203125" style="5" customWidth="1"/>
    <col min="8" max="16384" width="9" style="5"/>
  </cols>
  <sheetData>
    <row r="1" spans="1:7" ht="18">
      <c r="D1" s="6"/>
      <c r="F1" s="119"/>
      <c r="G1" s="107" t="s">
        <v>10</v>
      </c>
    </row>
    <row r="2" spans="1:7" ht="19.5">
      <c r="A2" s="7" t="s">
        <v>345</v>
      </c>
    </row>
    <row r="3" spans="1:7" ht="19.5">
      <c r="A3" s="7"/>
    </row>
    <row r="4" spans="1:7">
      <c r="A4" s="341" t="s">
        <v>820</v>
      </c>
      <c r="B4" s="341"/>
      <c r="C4" s="341"/>
      <c r="D4" s="341"/>
    </row>
    <row r="5" spans="1:7">
      <c r="A5" s="10" t="s">
        <v>109</v>
      </c>
      <c r="B5" s="36">
        <v>2019</v>
      </c>
      <c r="C5" s="36">
        <v>2020</v>
      </c>
      <c r="D5" s="36">
        <v>2021</v>
      </c>
      <c r="E5" s="36">
        <v>2022</v>
      </c>
      <c r="F5" s="36">
        <v>2023</v>
      </c>
    </row>
    <row r="6" spans="1:7">
      <c r="A6" s="13" t="s">
        <v>420</v>
      </c>
      <c r="B6" s="22">
        <v>83</v>
      </c>
      <c r="C6" s="22">
        <v>73</v>
      </c>
      <c r="D6" s="22">
        <v>55</v>
      </c>
      <c r="E6" s="22">
        <v>51</v>
      </c>
      <c r="F6" s="22">
        <v>41</v>
      </c>
    </row>
    <row r="7" spans="1:7">
      <c r="A7" s="13" t="s">
        <v>421</v>
      </c>
      <c r="B7" s="22">
        <v>60</v>
      </c>
      <c r="C7" s="22">
        <v>47</v>
      </c>
      <c r="D7" s="22">
        <v>35</v>
      </c>
      <c r="E7" s="22">
        <v>33</v>
      </c>
      <c r="F7" s="22">
        <v>36</v>
      </c>
    </row>
    <row r="8" spans="1:7">
      <c r="A8" s="13" t="s">
        <v>422</v>
      </c>
      <c r="B8" s="22">
        <v>7</v>
      </c>
      <c r="C8" s="22">
        <v>13</v>
      </c>
      <c r="D8" s="22">
        <v>7</v>
      </c>
      <c r="E8" s="22">
        <v>5</v>
      </c>
      <c r="F8" s="22">
        <v>2</v>
      </c>
    </row>
    <row r="9" spans="1:7">
      <c r="A9" s="13" t="s">
        <v>423</v>
      </c>
      <c r="B9" s="22">
        <v>16</v>
      </c>
      <c r="C9" s="22">
        <v>13</v>
      </c>
      <c r="D9" s="22">
        <v>13</v>
      </c>
      <c r="E9" s="22">
        <v>13</v>
      </c>
      <c r="F9" s="22">
        <v>3</v>
      </c>
    </row>
    <row r="10" spans="1:7" ht="17">
      <c r="A10" s="13" t="s">
        <v>424</v>
      </c>
      <c r="B10" s="69">
        <v>80.7</v>
      </c>
      <c r="C10" s="69">
        <v>82.2</v>
      </c>
      <c r="D10" s="69">
        <v>76.400000000000006</v>
      </c>
      <c r="E10" s="69">
        <f>SUM(E7,E8)/E6*100</f>
        <v>74.509803921568633</v>
      </c>
      <c r="F10" s="69">
        <v>92.682926829268297</v>
      </c>
    </row>
    <row r="11" spans="1:7">
      <c r="A11" s="413" t="s">
        <v>425</v>
      </c>
      <c r="B11" s="413"/>
    </row>
  </sheetData>
  <mergeCells count="2">
    <mergeCell ref="A4:D4"/>
    <mergeCell ref="A11:B11"/>
  </mergeCells>
  <phoneticPr fontId="1"/>
  <hyperlinks>
    <hyperlink ref="G1" location="目次!A1" display="目次に戻る" xr:uid="{41D172B9-873E-48A7-8CA0-6F20346FEF9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7"/>
  <sheetViews>
    <sheetView workbookViewId="0">
      <selection activeCell="G1" sqref="G1"/>
    </sheetView>
  </sheetViews>
  <sheetFormatPr defaultColWidth="9" defaultRowHeight="15"/>
  <cols>
    <col min="1" max="1" width="26.5" style="5" customWidth="1"/>
    <col min="2" max="7" width="12.08203125" style="5" customWidth="1"/>
    <col min="8" max="16384" width="9" style="5"/>
  </cols>
  <sheetData>
    <row r="1" spans="1:7" ht="18">
      <c r="D1" s="6"/>
      <c r="F1" s="119"/>
      <c r="G1" s="107" t="s">
        <v>10</v>
      </c>
    </row>
    <row r="2" spans="1:7" ht="19.5">
      <c r="A2" s="7" t="s">
        <v>345</v>
      </c>
    </row>
    <row r="3" spans="1:7" ht="19.5">
      <c r="A3" s="7"/>
    </row>
    <row r="4" spans="1:7" ht="15" customHeight="1">
      <c r="A4" s="341" t="s">
        <v>821</v>
      </c>
      <c r="B4" s="341"/>
      <c r="C4" s="341"/>
      <c r="D4" s="341"/>
      <c r="E4" s="341"/>
      <c r="F4" s="341"/>
      <c r="G4" s="29"/>
    </row>
    <row r="5" spans="1:7">
      <c r="A5" s="10" t="s">
        <v>109</v>
      </c>
      <c r="B5" s="36">
        <v>2019</v>
      </c>
      <c r="C5" s="36">
        <v>2020</v>
      </c>
      <c r="D5" s="36">
        <v>2021</v>
      </c>
      <c r="E5" s="36">
        <v>2022</v>
      </c>
      <c r="F5" s="36">
        <v>2023</v>
      </c>
    </row>
    <row r="6" spans="1:7">
      <c r="A6" s="13" t="s">
        <v>426</v>
      </c>
      <c r="B6" s="69">
        <v>76.900000000000006</v>
      </c>
      <c r="C6" s="69">
        <v>71.099999999999994</v>
      </c>
      <c r="D6" s="69">
        <v>76.5</v>
      </c>
      <c r="E6" s="69">
        <v>81.599999999999994</v>
      </c>
      <c r="F6" s="69">
        <v>88.1</v>
      </c>
    </row>
    <row r="7" spans="1:7">
      <c r="A7" s="13" t="s">
        <v>427</v>
      </c>
      <c r="B7" s="69">
        <v>10.7</v>
      </c>
      <c r="C7" s="69">
        <v>8.1</v>
      </c>
      <c r="D7" s="69">
        <v>9</v>
      </c>
      <c r="E7" s="69">
        <v>10.3</v>
      </c>
      <c r="F7" s="69">
        <v>11</v>
      </c>
    </row>
  </sheetData>
  <mergeCells count="1">
    <mergeCell ref="A4:F4"/>
  </mergeCells>
  <phoneticPr fontId="1"/>
  <hyperlinks>
    <hyperlink ref="G1" location="目次!A1" display="目次に戻る" xr:uid="{1CD7E3B7-6AD8-4A0A-9321-2543B89FDE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zoomScaleNormal="100" workbookViewId="0">
      <selection activeCell="F1" sqref="F1"/>
    </sheetView>
  </sheetViews>
  <sheetFormatPr defaultColWidth="9.08203125" defaultRowHeight="15"/>
  <cols>
    <col min="1" max="6" width="18.58203125" style="5" customWidth="1"/>
    <col min="7" max="16384" width="9.08203125" style="5"/>
  </cols>
  <sheetData>
    <row r="1" spans="1:6" ht="18">
      <c r="F1" s="107" t="s">
        <v>10</v>
      </c>
    </row>
    <row r="2" spans="1:6" ht="19.5">
      <c r="A2" s="7" t="s">
        <v>11</v>
      </c>
    </row>
    <row r="3" spans="1:6" ht="19.5">
      <c r="A3" s="7"/>
    </row>
    <row r="4" spans="1:6">
      <c r="A4" s="325" t="s">
        <v>108</v>
      </c>
      <c r="B4" s="325"/>
      <c r="C4" s="325"/>
      <c r="D4" s="325"/>
      <c r="E4" s="325"/>
      <c r="F4" s="325"/>
    </row>
    <row r="5" spans="1:6">
      <c r="A5" s="8" t="s">
        <v>795</v>
      </c>
      <c r="B5" s="8"/>
      <c r="C5" s="8"/>
      <c r="D5" s="8"/>
      <c r="E5" s="8"/>
      <c r="F5" s="8"/>
    </row>
    <row r="6" spans="1:6" ht="30">
      <c r="A6" s="36" t="s">
        <v>92</v>
      </c>
      <c r="B6" s="10" t="s">
        <v>93</v>
      </c>
      <c r="C6" s="10" t="s">
        <v>94</v>
      </c>
      <c r="D6" s="10" t="s">
        <v>95</v>
      </c>
      <c r="E6" s="36" t="s">
        <v>96</v>
      </c>
      <c r="F6" s="10" t="s">
        <v>97</v>
      </c>
    </row>
    <row r="7" spans="1:6">
      <c r="A7" s="13" t="s">
        <v>98</v>
      </c>
      <c r="B7" s="22">
        <v>180</v>
      </c>
      <c r="C7" s="37">
        <v>0</v>
      </c>
      <c r="D7" s="37">
        <v>180</v>
      </c>
      <c r="E7" s="35" t="s">
        <v>104</v>
      </c>
      <c r="F7" s="326" t="s">
        <v>104</v>
      </c>
    </row>
    <row r="8" spans="1:6">
      <c r="A8" s="15" t="s">
        <v>100</v>
      </c>
      <c r="B8" s="37">
        <v>100</v>
      </c>
      <c r="C8" s="37">
        <v>3.4</v>
      </c>
      <c r="D8" s="37">
        <v>100</v>
      </c>
      <c r="E8" s="35"/>
      <c r="F8" s="327"/>
    </row>
    <row r="9" spans="1:6">
      <c r="A9" s="15" t="s">
        <v>101</v>
      </c>
      <c r="B9" s="37">
        <v>190</v>
      </c>
      <c r="C9" s="37">
        <v>0</v>
      </c>
      <c r="D9" s="37">
        <v>0</v>
      </c>
      <c r="E9" s="35"/>
      <c r="F9" s="328"/>
    </row>
    <row r="10" spans="1:6" ht="47.25" customHeight="1">
      <c r="A10" s="329" t="s">
        <v>102</v>
      </c>
      <c r="B10" s="329"/>
      <c r="C10" s="329"/>
      <c r="D10" s="329"/>
      <c r="E10" s="329"/>
      <c r="F10" s="329"/>
    </row>
    <row r="11" spans="1:6">
      <c r="A11" s="29"/>
      <c r="B11" s="29"/>
      <c r="C11" s="29"/>
      <c r="D11" s="29"/>
      <c r="E11" s="29"/>
      <c r="F11" s="29"/>
    </row>
    <row r="12" spans="1:6" ht="15.75" customHeight="1">
      <c r="A12" s="7"/>
    </row>
    <row r="13" spans="1:6">
      <c r="A13" s="325" t="s">
        <v>108</v>
      </c>
      <c r="B13" s="325"/>
      <c r="C13" s="325"/>
      <c r="D13" s="325"/>
      <c r="E13" s="325"/>
      <c r="F13" s="325"/>
    </row>
    <row r="14" spans="1:6">
      <c r="A14" s="8" t="s">
        <v>659</v>
      </c>
      <c r="B14" s="8"/>
      <c r="C14" s="8"/>
      <c r="D14" s="8"/>
      <c r="E14" s="8"/>
      <c r="F14" s="8"/>
    </row>
    <row r="15" spans="1:6" ht="30">
      <c r="A15" s="36" t="s">
        <v>92</v>
      </c>
      <c r="B15" s="10" t="s">
        <v>93</v>
      </c>
      <c r="C15" s="10" t="s">
        <v>94</v>
      </c>
      <c r="D15" s="10" t="s">
        <v>95</v>
      </c>
      <c r="E15" s="36" t="s">
        <v>96</v>
      </c>
      <c r="F15" s="10" t="s">
        <v>97</v>
      </c>
    </row>
    <row r="16" spans="1:6">
      <c r="A16" s="13" t="s">
        <v>98</v>
      </c>
      <c r="B16" s="22">
        <v>110</v>
      </c>
      <c r="C16" s="37">
        <v>0</v>
      </c>
      <c r="D16" s="37">
        <v>110</v>
      </c>
      <c r="E16" s="35" t="s">
        <v>667</v>
      </c>
      <c r="F16" s="326" t="s">
        <v>667</v>
      </c>
    </row>
    <row r="17" spans="1:6">
      <c r="A17" s="15" t="s">
        <v>100</v>
      </c>
      <c r="B17" s="37">
        <v>120</v>
      </c>
      <c r="C17" s="37">
        <v>16</v>
      </c>
      <c r="D17" s="37">
        <v>100</v>
      </c>
      <c r="E17" s="35"/>
      <c r="F17" s="327"/>
    </row>
    <row r="18" spans="1:6">
      <c r="A18" s="15" t="s">
        <v>101</v>
      </c>
      <c r="B18" s="37">
        <v>240</v>
      </c>
      <c r="C18" s="37">
        <v>0</v>
      </c>
      <c r="D18" s="37">
        <v>0</v>
      </c>
      <c r="E18" s="35"/>
      <c r="F18" s="328"/>
    </row>
    <row r="19" spans="1:6" ht="47.25" customHeight="1">
      <c r="A19" s="329" t="s">
        <v>102</v>
      </c>
      <c r="B19" s="329"/>
      <c r="C19" s="329"/>
      <c r="D19" s="329"/>
      <c r="E19" s="329"/>
      <c r="F19" s="329"/>
    </row>
    <row r="20" spans="1:6">
      <c r="A20" s="29"/>
      <c r="B20" s="29"/>
      <c r="C20" s="29"/>
      <c r="D20" s="29"/>
      <c r="E20" s="29"/>
      <c r="F20" s="29"/>
    </row>
    <row r="21" spans="1:6">
      <c r="A21" s="325" t="s">
        <v>108</v>
      </c>
      <c r="B21" s="325"/>
      <c r="C21" s="325"/>
      <c r="D21" s="325"/>
      <c r="E21" s="325"/>
      <c r="F21" s="325"/>
    </row>
    <row r="22" spans="1:6">
      <c r="A22" s="8" t="s">
        <v>91</v>
      </c>
      <c r="B22" s="8"/>
      <c r="C22" s="8"/>
      <c r="D22" s="8"/>
      <c r="E22" s="8"/>
      <c r="F22" s="8"/>
    </row>
    <row r="23" spans="1:6" ht="30">
      <c r="A23" s="36" t="s">
        <v>92</v>
      </c>
      <c r="B23" s="10" t="s">
        <v>93</v>
      </c>
      <c r="C23" s="10" t="s">
        <v>94</v>
      </c>
      <c r="D23" s="10" t="s">
        <v>95</v>
      </c>
      <c r="E23" s="36" t="s">
        <v>96</v>
      </c>
      <c r="F23" s="10" t="s">
        <v>97</v>
      </c>
    </row>
    <row r="24" spans="1:6">
      <c r="A24" s="13" t="s">
        <v>98</v>
      </c>
      <c r="B24" s="22">
        <v>200</v>
      </c>
      <c r="C24" s="37">
        <v>3.8</v>
      </c>
      <c r="D24" s="37">
        <v>200</v>
      </c>
      <c r="E24" s="35" t="s">
        <v>99</v>
      </c>
      <c r="F24" s="326" t="s">
        <v>99</v>
      </c>
    </row>
    <row r="25" spans="1:6">
      <c r="A25" s="15" t="s">
        <v>100</v>
      </c>
      <c r="B25" s="37">
        <v>250</v>
      </c>
      <c r="C25" s="37">
        <v>9.9</v>
      </c>
      <c r="D25" s="37">
        <v>0</v>
      </c>
      <c r="E25" s="35"/>
      <c r="F25" s="327"/>
    </row>
    <row r="26" spans="1:6">
      <c r="A26" s="15" t="s">
        <v>101</v>
      </c>
      <c r="B26" s="37">
        <v>260</v>
      </c>
      <c r="C26" s="37">
        <v>0</v>
      </c>
      <c r="D26" s="37">
        <v>0</v>
      </c>
      <c r="E26" s="35"/>
      <c r="F26" s="328"/>
    </row>
    <row r="27" spans="1:6" ht="47.25" customHeight="1">
      <c r="A27" s="329" t="s">
        <v>102</v>
      </c>
      <c r="B27" s="329"/>
      <c r="C27" s="329"/>
      <c r="D27" s="329"/>
      <c r="E27" s="329"/>
      <c r="F27" s="329"/>
    </row>
    <row r="28" spans="1:6">
      <c r="A28" s="29"/>
      <c r="B28" s="29"/>
      <c r="C28" s="29"/>
      <c r="D28" s="29"/>
      <c r="E28" s="29"/>
      <c r="F28" s="29"/>
    </row>
    <row r="29" spans="1:6">
      <c r="A29" s="8" t="s">
        <v>103</v>
      </c>
      <c r="B29" s="8"/>
      <c r="C29" s="8"/>
      <c r="D29" s="8"/>
      <c r="E29" s="8"/>
      <c r="F29" s="8"/>
    </row>
    <row r="30" spans="1:6" ht="30">
      <c r="A30" s="36" t="s">
        <v>92</v>
      </c>
      <c r="B30" s="10" t="s">
        <v>93</v>
      </c>
      <c r="C30" s="10" t="s">
        <v>94</v>
      </c>
      <c r="D30" s="10" t="s">
        <v>95</v>
      </c>
      <c r="E30" s="36" t="s">
        <v>96</v>
      </c>
      <c r="F30" s="10" t="s">
        <v>97</v>
      </c>
    </row>
    <row r="31" spans="1:6">
      <c r="A31" s="13" t="s">
        <v>98</v>
      </c>
      <c r="B31" s="22">
        <v>110</v>
      </c>
      <c r="C31" s="37">
        <v>0</v>
      </c>
      <c r="D31" s="37">
        <v>110</v>
      </c>
      <c r="E31" s="35" t="s">
        <v>104</v>
      </c>
      <c r="F31" s="326" t="s">
        <v>104</v>
      </c>
    </row>
    <row r="32" spans="1:6">
      <c r="A32" s="15" t="s">
        <v>100</v>
      </c>
      <c r="B32" s="37">
        <v>260</v>
      </c>
      <c r="C32" s="37">
        <v>14</v>
      </c>
      <c r="D32" s="37">
        <v>250</v>
      </c>
      <c r="E32" s="35"/>
      <c r="F32" s="327"/>
    </row>
    <row r="33" spans="1:6">
      <c r="A33" s="15" t="s">
        <v>101</v>
      </c>
      <c r="B33" s="37">
        <v>390</v>
      </c>
      <c r="C33" s="37">
        <v>0</v>
      </c>
      <c r="D33" s="37">
        <v>0</v>
      </c>
      <c r="E33" s="35"/>
      <c r="F33" s="328"/>
    </row>
    <row r="34" spans="1:6" ht="47.25" customHeight="1">
      <c r="A34" s="329" t="s">
        <v>102</v>
      </c>
      <c r="B34" s="329"/>
      <c r="C34" s="329"/>
      <c r="D34" s="329"/>
      <c r="E34" s="329"/>
      <c r="F34" s="329"/>
    </row>
    <row r="35" spans="1:6">
      <c r="A35" s="29"/>
      <c r="B35" s="29"/>
      <c r="C35" s="29"/>
      <c r="D35" s="29"/>
      <c r="E35" s="29"/>
      <c r="F35" s="29"/>
    </row>
    <row r="36" spans="1:6">
      <c r="A36" s="8" t="s">
        <v>105</v>
      </c>
      <c r="B36" s="8"/>
      <c r="C36" s="8"/>
      <c r="D36" s="8"/>
      <c r="E36" s="8"/>
      <c r="F36" s="8"/>
    </row>
    <row r="37" spans="1:6" ht="30">
      <c r="A37" s="36" t="s">
        <v>92</v>
      </c>
      <c r="B37" s="10" t="s">
        <v>93</v>
      </c>
      <c r="C37" s="10" t="s">
        <v>94</v>
      </c>
      <c r="D37" s="10" t="s">
        <v>95</v>
      </c>
      <c r="E37" s="36" t="s">
        <v>96</v>
      </c>
      <c r="F37" s="10" t="s">
        <v>97</v>
      </c>
    </row>
    <row r="38" spans="1:6">
      <c r="A38" s="13" t="s">
        <v>98</v>
      </c>
      <c r="B38" s="22">
        <v>410</v>
      </c>
      <c r="C38" s="37">
        <v>0</v>
      </c>
      <c r="D38" s="37">
        <v>410</v>
      </c>
      <c r="E38" s="35" t="s">
        <v>104</v>
      </c>
      <c r="F38" s="326" t="s">
        <v>104</v>
      </c>
    </row>
    <row r="39" spans="1:6">
      <c r="A39" s="13" t="s">
        <v>106</v>
      </c>
      <c r="B39" s="22">
        <v>300</v>
      </c>
      <c r="C39" s="37">
        <v>15</v>
      </c>
      <c r="D39" s="37">
        <v>290</v>
      </c>
      <c r="E39" s="35"/>
      <c r="F39" s="327"/>
    </row>
    <row r="40" spans="1:6">
      <c r="A40" s="13" t="s">
        <v>107</v>
      </c>
      <c r="B40" s="22">
        <v>350</v>
      </c>
      <c r="C40" s="37">
        <v>7.2</v>
      </c>
      <c r="D40" s="37">
        <v>340</v>
      </c>
      <c r="E40" s="35" t="s">
        <v>104</v>
      </c>
      <c r="F40" s="327"/>
    </row>
    <row r="41" spans="1:6">
      <c r="A41" s="15" t="s">
        <v>100</v>
      </c>
      <c r="B41" s="37">
        <v>540</v>
      </c>
      <c r="C41" s="37">
        <v>19</v>
      </c>
      <c r="D41" s="37">
        <v>520</v>
      </c>
      <c r="E41" s="35"/>
      <c r="F41" s="327"/>
    </row>
    <row r="42" spans="1:6">
      <c r="A42" s="15" t="s">
        <v>101</v>
      </c>
      <c r="B42" s="37">
        <v>210</v>
      </c>
      <c r="C42" s="37">
        <v>0</v>
      </c>
      <c r="D42" s="37">
        <v>0</v>
      </c>
      <c r="E42" s="35"/>
      <c r="F42" s="328"/>
    </row>
    <row r="43" spans="1:6" ht="47.25" customHeight="1">
      <c r="A43" s="329" t="s">
        <v>102</v>
      </c>
      <c r="B43" s="329"/>
      <c r="C43" s="329"/>
      <c r="D43" s="329"/>
      <c r="E43" s="329"/>
      <c r="F43" s="329"/>
    </row>
  </sheetData>
  <mergeCells count="13">
    <mergeCell ref="A4:F4"/>
    <mergeCell ref="F7:F9"/>
    <mergeCell ref="A10:F10"/>
    <mergeCell ref="A43:F43"/>
    <mergeCell ref="A13:F13"/>
    <mergeCell ref="F16:F18"/>
    <mergeCell ref="A19:F19"/>
    <mergeCell ref="F38:F42"/>
    <mergeCell ref="A21:F21"/>
    <mergeCell ref="F24:F26"/>
    <mergeCell ref="A27:F27"/>
    <mergeCell ref="F31:F33"/>
    <mergeCell ref="A34:F34"/>
  </mergeCells>
  <phoneticPr fontId="1"/>
  <hyperlinks>
    <hyperlink ref="F1" location="目次!A1" display="目次に戻る"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9"/>
  <sheetViews>
    <sheetView workbookViewId="0">
      <selection activeCell="G1" sqref="G1"/>
    </sheetView>
  </sheetViews>
  <sheetFormatPr defaultColWidth="9" defaultRowHeight="15"/>
  <cols>
    <col min="1" max="1" width="34.08203125" style="5" customWidth="1"/>
    <col min="2" max="7" width="14.58203125" style="5" customWidth="1"/>
    <col min="8" max="16384" width="9" style="5"/>
  </cols>
  <sheetData>
    <row r="1" spans="1:7" ht="18">
      <c r="D1" s="6"/>
      <c r="F1" s="119"/>
      <c r="G1" s="107" t="s">
        <v>10</v>
      </c>
    </row>
    <row r="2" spans="1:7" ht="19.5">
      <c r="A2" s="7" t="s">
        <v>345</v>
      </c>
    </row>
    <row r="3" spans="1:7" ht="19.5">
      <c r="A3" s="7"/>
    </row>
    <row r="4" spans="1:7">
      <c r="A4" s="341" t="s">
        <v>822</v>
      </c>
      <c r="B4" s="341"/>
      <c r="C4" s="341"/>
      <c r="D4" s="341"/>
    </row>
    <row r="5" spans="1:7">
      <c r="A5" s="10" t="s">
        <v>109</v>
      </c>
      <c r="B5" s="36">
        <v>2019</v>
      </c>
      <c r="C5" s="36">
        <v>2020</v>
      </c>
      <c r="D5" s="36">
        <v>2021</v>
      </c>
      <c r="E5" s="36">
        <v>2022</v>
      </c>
      <c r="F5" s="36">
        <v>2023</v>
      </c>
    </row>
    <row r="6" spans="1:7" s="41" customFormat="1" ht="17">
      <c r="A6" s="50" t="s">
        <v>749</v>
      </c>
      <c r="B6" s="138" t="s">
        <v>553</v>
      </c>
      <c r="C6" s="138" t="s">
        <v>554</v>
      </c>
      <c r="D6" s="138" t="s">
        <v>555</v>
      </c>
      <c r="E6" s="138" t="s">
        <v>788</v>
      </c>
      <c r="F6" s="138" t="s">
        <v>851</v>
      </c>
    </row>
    <row r="7" spans="1:7" s="41" customFormat="1">
      <c r="A7" s="50" t="s">
        <v>556</v>
      </c>
      <c r="B7" s="138" t="s">
        <v>557</v>
      </c>
      <c r="C7" s="138" t="s">
        <v>558</v>
      </c>
      <c r="D7" s="138" t="s">
        <v>559</v>
      </c>
      <c r="E7" s="138" t="s">
        <v>748</v>
      </c>
      <c r="F7" s="138" t="s">
        <v>852</v>
      </c>
    </row>
    <row r="8" spans="1:7" s="41" customFormat="1">
      <c r="A8" s="420" t="s">
        <v>750</v>
      </c>
      <c r="B8" s="420"/>
      <c r="C8" s="420"/>
      <c r="D8" s="420"/>
      <c r="E8" s="420"/>
    </row>
    <row r="9" spans="1:7" s="41" customFormat="1">
      <c r="A9" s="41" t="s">
        <v>747</v>
      </c>
    </row>
  </sheetData>
  <mergeCells count="2">
    <mergeCell ref="A4:D4"/>
    <mergeCell ref="A8:E8"/>
  </mergeCells>
  <phoneticPr fontId="1"/>
  <hyperlinks>
    <hyperlink ref="G1" location="目次!A1" display="目次に戻る" xr:uid="{664DB73D-77FC-4DB9-BE74-C574E8053B6D}"/>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2"/>
  <sheetViews>
    <sheetView workbookViewId="0">
      <selection activeCell="H1" sqref="H1"/>
    </sheetView>
  </sheetViews>
  <sheetFormatPr defaultColWidth="9" defaultRowHeight="15"/>
  <cols>
    <col min="1" max="1" width="21.1640625" style="5" customWidth="1"/>
    <col min="2" max="3" width="11.6640625" style="5" customWidth="1"/>
    <col min="4" max="8" width="13" style="5" customWidth="1"/>
    <col min="9" max="9" width="42.5" style="5" bestFit="1" customWidth="1"/>
    <col min="10" max="16384" width="9" style="5"/>
  </cols>
  <sheetData>
    <row r="1" spans="1:8" ht="18">
      <c r="H1" s="107" t="s">
        <v>10</v>
      </c>
    </row>
    <row r="2" spans="1:8" ht="19.5">
      <c r="A2" s="7" t="s">
        <v>345</v>
      </c>
    </row>
    <row r="3" spans="1:8" ht="19.5">
      <c r="A3" s="7"/>
    </row>
    <row r="4" spans="1:8">
      <c r="A4" s="341" t="s">
        <v>823</v>
      </c>
      <c r="B4" s="341"/>
      <c r="C4" s="341"/>
    </row>
    <row r="5" spans="1:8" ht="17">
      <c r="A5" s="10" t="s">
        <v>109</v>
      </c>
      <c r="B5" s="36">
        <v>2019</v>
      </c>
      <c r="C5" s="36">
        <v>2020</v>
      </c>
      <c r="D5" s="36">
        <v>2021</v>
      </c>
      <c r="E5" s="36">
        <v>2022</v>
      </c>
      <c r="F5" s="36">
        <v>2023</v>
      </c>
      <c r="G5" s="36" t="s">
        <v>832</v>
      </c>
    </row>
    <row r="6" spans="1:8" ht="17">
      <c r="A6" s="13" t="s">
        <v>560</v>
      </c>
      <c r="B6" s="139">
        <v>1.39</v>
      </c>
      <c r="C6" s="139">
        <v>0.2</v>
      </c>
      <c r="D6" s="139">
        <v>0.40228729538498825</v>
      </c>
      <c r="E6" s="139">
        <v>0.6</v>
      </c>
      <c r="F6" s="139">
        <v>1.65</v>
      </c>
      <c r="G6" s="300">
        <v>2.14</v>
      </c>
    </row>
    <row r="7" spans="1:8" ht="17">
      <c r="A7" s="13" t="s">
        <v>561</v>
      </c>
      <c r="B7" s="140">
        <v>1.37E-2</v>
      </c>
      <c r="C7" s="140">
        <v>2E-3</v>
      </c>
      <c r="D7" s="140">
        <v>6.0343094307748239E-4</v>
      </c>
      <c r="E7" s="140">
        <v>1.8E-3</v>
      </c>
      <c r="F7" s="140">
        <v>1.0699999999999999E-2</v>
      </c>
      <c r="G7" s="300">
        <v>0.09</v>
      </c>
    </row>
    <row r="8" spans="1:8" ht="17">
      <c r="A8" s="13" t="s">
        <v>831</v>
      </c>
      <c r="B8" s="141">
        <v>8.9999999999999993E-3</v>
      </c>
      <c r="C8" s="141">
        <v>4.0000000000000001E-3</v>
      </c>
      <c r="D8" s="141">
        <v>5.0000000000000001E-3</v>
      </c>
      <c r="E8" s="141">
        <v>8.9999999999999993E-3</v>
      </c>
      <c r="F8" s="141">
        <v>7.0000000000000001E-3</v>
      </c>
      <c r="G8" s="300" t="s">
        <v>127</v>
      </c>
    </row>
    <row r="9" spans="1:8">
      <c r="A9" s="420" t="s">
        <v>751</v>
      </c>
      <c r="B9" s="420"/>
      <c r="C9" s="420"/>
      <c r="D9" s="420"/>
      <c r="E9" s="420"/>
      <c r="F9" s="420"/>
      <c r="G9" s="420"/>
      <c r="H9" s="407"/>
    </row>
    <row r="10" spans="1:8">
      <c r="A10" s="407"/>
      <c r="B10" s="407"/>
      <c r="C10" s="407"/>
      <c r="D10" s="407"/>
      <c r="E10" s="407"/>
      <c r="F10" s="407"/>
      <c r="G10" s="407"/>
      <c r="H10" s="407"/>
    </row>
    <row r="11" spans="1:8">
      <c r="A11" s="5" t="s">
        <v>765</v>
      </c>
    </row>
    <row r="12" spans="1:8">
      <c r="A12" s="5" t="s">
        <v>944</v>
      </c>
    </row>
  </sheetData>
  <mergeCells count="2">
    <mergeCell ref="A4:C4"/>
    <mergeCell ref="A9:H10"/>
  </mergeCells>
  <phoneticPr fontId="1"/>
  <hyperlinks>
    <hyperlink ref="H1" location="目次!A1" display="目次に戻る" xr:uid="{00000000-0004-0000-27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9"/>
  <sheetViews>
    <sheetView workbookViewId="0">
      <selection activeCell="G1" sqref="G1"/>
    </sheetView>
  </sheetViews>
  <sheetFormatPr defaultColWidth="9" defaultRowHeight="15"/>
  <cols>
    <col min="1" max="1" width="42.5" style="5" customWidth="1"/>
    <col min="2" max="6" width="10.5" style="5" customWidth="1"/>
    <col min="7" max="7" width="10.6640625" style="5" customWidth="1"/>
    <col min="8" max="8" width="8.6640625" style="5" customWidth="1"/>
    <col min="9" max="16384" width="9" style="5"/>
  </cols>
  <sheetData>
    <row r="1" spans="1:7" ht="18">
      <c r="D1" s="6"/>
      <c r="F1" s="119"/>
      <c r="G1" s="107" t="s">
        <v>10</v>
      </c>
    </row>
    <row r="2" spans="1:7" ht="19.5">
      <c r="A2" s="7" t="s">
        <v>3</v>
      </c>
    </row>
    <row r="3" spans="1:7" ht="19.5">
      <c r="A3" s="7"/>
    </row>
    <row r="4" spans="1:7">
      <c r="A4" s="341" t="s">
        <v>824</v>
      </c>
      <c r="B4" s="341"/>
      <c r="C4" s="325"/>
      <c r="D4" s="325"/>
    </row>
    <row r="5" spans="1:7">
      <c r="A5" s="10" t="s">
        <v>367</v>
      </c>
      <c r="B5" s="10">
        <v>2019</v>
      </c>
      <c r="C5" s="10">
        <v>2020</v>
      </c>
      <c r="D5" s="10">
        <v>2021</v>
      </c>
      <c r="E5" s="10">
        <v>2022</v>
      </c>
      <c r="F5" s="10">
        <v>2023</v>
      </c>
    </row>
    <row r="6" spans="1:7">
      <c r="A6" s="13" t="s">
        <v>368</v>
      </c>
      <c r="B6" s="31" t="s">
        <v>369</v>
      </c>
      <c r="C6" s="31" t="s">
        <v>370</v>
      </c>
      <c r="D6" s="31" t="s">
        <v>374</v>
      </c>
      <c r="E6" s="31" t="s">
        <v>737</v>
      </c>
      <c r="F6" s="31" t="s">
        <v>853</v>
      </c>
    </row>
    <row r="7" spans="1:7">
      <c r="A7" s="13" t="s">
        <v>735</v>
      </c>
      <c r="B7" s="31" t="s">
        <v>270</v>
      </c>
      <c r="C7" s="31" t="s">
        <v>270</v>
      </c>
      <c r="D7" s="31" t="s">
        <v>270</v>
      </c>
      <c r="E7" s="31" t="s">
        <v>736</v>
      </c>
      <c r="F7" s="31" t="s">
        <v>854</v>
      </c>
    </row>
    <row r="8" spans="1:7" ht="17">
      <c r="A8" s="13" t="s">
        <v>371</v>
      </c>
      <c r="B8" s="31" t="s">
        <v>372</v>
      </c>
      <c r="C8" s="31" t="s">
        <v>373</v>
      </c>
      <c r="D8" s="31" t="s">
        <v>375</v>
      </c>
      <c r="E8" s="31" t="s">
        <v>270</v>
      </c>
      <c r="F8" s="31" t="s">
        <v>127</v>
      </c>
    </row>
    <row r="9" spans="1:7">
      <c r="A9" s="112" t="s">
        <v>769</v>
      </c>
      <c r="B9" s="112"/>
      <c r="C9" s="28"/>
      <c r="D9" s="28"/>
    </row>
  </sheetData>
  <mergeCells count="1">
    <mergeCell ref="A4:D4"/>
  </mergeCells>
  <phoneticPr fontId="1"/>
  <hyperlinks>
    <hyperlink ref="G1" location="目次!A1" display="目次に戻る" xr:uid="{00000000-0004-0000-1D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0"/>
  <sheetViews>
    <sheetView workbookViewId="0">
      <selection activeCell="I1" sqref="I1"/>
    </sheetView>
  </sheetViews>
  <sheetFormatPr defaultColWidth="9" defaultRowHeight="15"/>
  <cols>
    <col min="1" max="1" width="36.1640625" style="5" customWidth="1"/>
    <col min="2" max="9" width="13.08203125" style="5" customWidth="1"/>
    <col min="10" max="16384" width="9" style="5"/>
  </cols>
  <sheetData>
    <row r="1" spans="1:9" ht="18">
      <c r="I1" s="107" t="s">
        <v>10</v>
      </c>
    </row>
    <row r="2" spans="1:9" ht="19.5">
      <c r="A2" s="7" t="s">
        <v>345</v>
      </c>
    </row>
    <row r="3" spans="1:9" ht="15.75" customHeight="1">
      <c r="A3" s="7"/>
    </row>
    <row r="4" spans="1:9" ht="15.75" customHeight="1">
      <c r="A4" s="34" t="s">
        <v>916</v>
      </c>
      <c r="B4" s="32"/>
      <c r="C4" s="32"/>
      <c r="D4" s="32"/>
      <c r="E4" s="32"/>
      <c r="F4" s="32"/>
      <c r="G4" s="32"/>
      <c r="H4" s="32"/>
      <c r="I4" s="38" t="s">
        <v>346</v>
      </c>
    </row>
    <row r="5" spans="1:9">
      <c r="A5" s="10"/>
      <c r="B5" s="10" t="s">
        <v>347</v>
      </c>
      <c r="C5" s="10" t="s">
        <v>348</v>
      </c>
      <c r="D5" s="10" t="s">
        <v>349</v>
      </c>
      <c r="E5" s="10" t="s">
        <v>350</v>
      </c>
      <c r="F5" s="10" t="s">
        <v>351</v>
      </c>
      <c r="G5" s="10" t="s">
        <v>352</v>
      </c>
      <c r="H5" s="10" t="s">
        <v>365</v>
      </c>
      <c r="I5" s="10" t="s">
        <v>353</v>
      </c>
    </row>
    <row r="6" spans="1:9" ht="17">
      <c r="A6" s="13" t="s">
        <v>834</v>
      </c>
      <c r="B6" s="33"/>
      <c r="C6" s="22"/>
      <c r="D6" s="51" t="s">
        <v>918</v>
      </c>
      <c r="E6" s="22"/>
      <c r="F6" s="22"/>
      <c r="G6" s="22"/>
      <c r="H6" s="22"/>
      <c r="I6" s="69"/>
    </row>
    <row r="7" spans="1:9">
      <c r="A7" s="13" t="s">
        <v>81</v>
      </c>
      <c r="B7" s="22"/>
      <c r="C7" s="22"/>
      <c r="D7" s="22">
        <v>1</v>
      </c>
      <c r="E7" s="22"/>
      <c r="F7" s="22"/>
      <c r="G7" s="22"/>
      <c r="H7" s="22"/>
      <c r="I7" s="69"/>
    </row>
    <row r="8" spans="1:9" ht="17">
      <c r="A8" s="50" t="s">
        <v>985</v>
      </c>
      <c r="B8" s="51">
        <v>17</v>
      </c>
      <c r="C8" s="22">
        <v>9</v>
      </c>
      <c r="D8" s="22">
        <v>8</v>
      </c>
      <c r="E8" s="22">
        <v>3</v>
      </c>
      <c r="F8" s="22">
        <v>8</v>
      </c>
      <c r="G8" s="22">
        <v>8</v>
      </c>
      <c r="H8" s="22" t="s">
        <v>920</v>
      </c>
      <c r="I8" s="18">
        <v>2</v>
      </c>
    </row>
    <row r="9" spans="1:9" ht="9" customHeight="1">
      <c r="A9" s="413"/>
      <c r="B9" s="413"/>
      <c r="C9" s="413"/>
      <c r="D9" s="413"/>
      <c r="E9" s="413"/>
      <c r="F9" s="413"/>
      <c r="G9" s="413"/>
      <c r="H9" s="413"/>
    </row>
    <row r="10" spans="1:9" ht="32.15" customHeight="1">
      <c r="A10" s="407" t="s">
        <v>917</v>
      </c>
      <c r="B10" s="407"/>
      <c r="C10" s="407"/>
      <c r="D10" s="407"/>
      <c r="E10" s="407"/>
      <c r="F10" s="407"/>
      <c r="G10" s="407"/>
      <c r="H10" s="407"/>
      <c r="I10" s="407"/>
    </row>
    <row r="11" spans="1:9">
      <c r="A11" s="5" t="s">
        <v>919</v>
      </c>
    </row>
    <row r="13" spans="1:9">
      <c r="A13" s="5" t="s">
        <v>358</v>
      </c>
    </row>
    <row r="14" spans="1:9">
      <c r="A14" s="5" t="s">
        <v>359</v>
      </c>
    </row>
    <row r="15" spans="1:9">
      <c r="A15" s="5" t="s">
        <v>360</v>
      </c>
    </row>
    <row r="16" spans="1:9">
      <c r="A16" s="5" t="s">
        <v>361</v>
      </c>
    </row>
    <row r="17" spans="1:1">
      <c r="A17" s="5" t="s">
        <v>362</v>
      </c>
    </row>
    <row r="18" spans="1:1">
      <c r="A18" s="5" t="s">
        <v>363</v>
      </c>
    </row>
    <row r="19" spans="1:1">
      <c r="A19" s="5" t="s">
        <v>366</v>
      </c>
    </row>
    <row r="20" spans="1:1">
      <c r="A20" s="5" t="s">
        <v>364</v>
      </c>
    </row>
  </sheetData>
  <mergeCells count="2">
    <mergeCell ref="A9:H9"/>
    <mergeCell ref="A10:I10"/>
  </mergeCells>
  <phoneticPr fontId="1"/>
  <hyperlinks>
    <hyperlink ref="I1" location="目次!A1" display="目次に戻る" xr:uid="{00000000-0004-0000-1E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13"/>
  <sheetViews>
    <sheetView workbookViewId="0">
      <selection activeCell="G1" sqref="G1"/>
    </sheetView>
  </sheetViews>
  <sheetFormatPr defaultColWidth="9" defaultRowHeight="15"/>
  <cols>
    <col min="1" max="1" width="27.08203125" style="5" customWidth="1"/>
    <col min="2" max="7" width="13.08203125" style="5" customWidth="1"/>
    <col min="8" max="16384" width="9" style="5"/>
  </cols>
  <sheetData>
    <row r="1" spans="1:7" ht="18">
      <c r="D1" s="6"/>
      <c r="F1" s="119"/>
      <c r="G1" s="107" t="s">
        <v>10</v>
      </c>
    </row>
    <row r="2" spans="1:7" ht="19.5">
      <c r="A2" s="7" t="s">
        <v>3</v>
      </c>
    </row>
    <row r="3" spans="1:7" ht="19.5">
      <c r="A3" s="7"/>
    </row>
    <row r="4" spans="1:7">
      <c r="A4" s="341" t="s">
        <v>825</v>
      </c>
      <c r="B4" s="341"/>
      <c r="C4" s="341"/>
      <c r="D4" s="341"/>
    </row>
    <row r="5" spans="1:7">
      <c r="A5" s="36" t="s">
        <v>367</v>
      </c>
      <c r="B5" s="10">
        <v>2019</v>
      </c>
      <c r="C5" s="10">
        <v>2020</v>
      </c>
      <c r="D5" s="10">
        <v>2021</v>
      </c>
      <c r="E5" s="10">
        <v>2022</v>
      </c>
      <c r="F5" s="10">
        <v>2023</v>
      </c>
    </row>
    <row r="6" spans="1:7">
      <c r="A6" s="100" t="s">
        <v>547</v>
      </c>
      <c r="B6" s="14">
        <v>27886</v>
      </c>
      <c r="C6" s="14">
        <v>24930</v>
      </c>
      <c r="D6" s="14">
        <v>24533</v>
      </c>
      <c r="E6" s="14">
        <v>27677</v>
      </c>
      <c r="F6" s="14">
        <v>18508</v>
      </c>
    </row>
    <row r="7" spans="1:7">
      <c r="A7" s="100" t="s">
        <v>548</v>
      </c>
      <c r="B7" s="14">
        <v>2215</v>
      </c>
      <c r="C7" s="14">
        <v>2184</v>
      </c>
      <c r="D7" s="14">
        <v>1957</v>
      </c>
      <c r="E7" s="14">
        <v>2858</v>
      </c>
      <c r="F7" s="14">
        <v>1021</v>
      </c>
    </row>
    <row r="8" spans="1:7">
      <c r="A8" s="101" t="s">
        <v>549</v>
      </c>
      <c r="B8" s="14">
        <v>4107</v>
      </c>
      <c r="C8" s="14">
        <v>3776</v>
      </c>
      <c r="D8" s="14">
        <v>3339</v>
      </c>
      <c r="E8" s="14">
        <v>4700</v>
      </c>
      <c r="F8" s="14">
        <v>2754</v>
      </c>
    </row>
    <row r="9" spans="1:7">
      <c r="A9" s="101" t="s">
        <v>550</v>
      </c>
      <c r="B9" s="14">
        <v>1112</v>
      </c>
      <c r="C9" s="14">
        <v>858</v>
      </c>
      <c r="D9" s="14">
        <v>734</v>
      </c>
      <c r="E9" s="14">
        <v>622</v>
      </c>
      <c r="F9" s="14">
        <v>395</v>
      </c>
    </row>
    <row r="10" spans="1:7">
      <c r="A10" s="101" t="s">
        <v>551</v>
      </c>
      <c r="B10" s="14">
        <v>294</v>
      </c>
      <c r="C10" s="14">
        <v>263</v>
      </c>
      <c r="D10" s="14">
        <v>250</v>
      </c>
      <c r="E10" s="14">
        <v>155</v>
      </c>
      <c r="F10" s="14">
        <v>77</v>
      </c>
    </row>
    <row r="11" spans="1:7">
      <c r="A11" s="101" t="s">
        <v>552</v>
      </c>
      <c r="B11" s="14">
        <v>1871</v>
      </c>
      <c r="C11" s="14">
        <v>1935</v>
      </c>
      <c r="D11" s="14">
        <v>1825</v>
      </c>
      <c r="E11" s="14">
        <v>1772</v>
      </c>
      <c r="F11" s="14">
        <v>1199</v>
      </c>
    </row>
    <row r="12" spans="1:7">
      <c r="A12" s="101" t="s">
        <v>89</v>
      </c>
      <c r="B12" s="14">
        <v>37485</v>
      </c>
      <c r="C12" s="14">
        <v>33946</v>
      </c>
      <c r="D12" s="14">
        <v>32638</v>
      </c>
      <c r="E12" s="14">
        <v>37784</v>
      </c>
      <c r="F12" s="14">
        <v>23954</v>
      </c>
    </row>
    <row r="13" spans="1:7">
      <c r="A13" s="329"/>
      <c r="B13" s="329"/>
      <c r="C13" s="329"/>
      <c r="D13" s="329"/>
    </row>
  </sheetData>
  <mergeCells count="2">
    <mergeCell ref="A4:D4"/>
    <mergeCell ref="A13:D13"/>
  </mergeCells>
  <phoneticPr fontId="1"/>
  <hyperlinks>
    <hyperlink ref="G1" location="目次!A1" display="目次に戻る" xr:uid="{6347135C-2928-4EF9-876A-6B2FF2BF6E4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18"/>
  <sheetViews>
    <sheetView workbookViewId="0">
      <selection activeCell="G1" sqref="G1"/>
    </sheetView>
  </sheetViews>
  <sheetFormatPr defaultColWidth="9" defaultRowHeight="15"/>
  <cols>
    <col min="1" max="1" width="18" style="5" customWidth="1"/>
    <col min="2" max="7" width="18.08203125" style="5" customWidth="1"/>
    <col min="8" max="16384" width="9" style="5"/>
  </cols>
  <sheetData>
    <row r="1" spans="1:7" ht="18">
      <c r="D1" s="6"/>
      <c r="F1" s="119"/>
      <c r="G1" s="107" t="s">
        <v>10</v>
      </c>
    </row>
    <row r="2" spans="1:7" ht="19.5">
      <c r="A2" s="7" t="s">
        <v>5</v>
      </c>
    </row>
    <row r="3" spans="1:7" ht="19.5">
      <c r="A3" s="7"/>
    </row>
    <row r="4" spans="1:7">
      <c r="A4" s="341" t="s">
        <v>6</v>
      </c>
      <c r="B4" s="325"/>
      <c r="C4" s="325"/>
      <c r="D4" s="325"/>
      <c r="E4" s="325"/>
    </row>
    <row r="5" spans="1:7">
      <c r="A5" s="10" t="s">
        <v>367</v>
      </c>
      <c r="B5" s="10">
        <v>2020</v>
      </c>
      <c r="C5" s="10">
        <v>2021</v>
      </c>
      <c r="D5" s="10">
        <v>2022</v>
      </c>
      <c r="E5" s="10">
        <v>2023</v>
      </c>
      <c r="F5" s="10">
        <v>2024</v>
      </c>
    </row>
    <row r="6" spans="1:7">
      <c r="A6" s="13" t="s">
        <v>571</v>
      </c>
      <c r="B6" s="31" t="s">
        <v>752</v>
      </c>
      <c r="C6" s="31" t="s">
        <v>752</v>
      </c>
      <c r="D6" s="31" t="s">
        <v>752</v>
      </c>
      <c r="E6" s="31" t="s">
        <v>752</v>
      </c>
      <c r="F6" s="31" t="s">
        <v>752</v>
      </c>
    </row>
    <row r="7" spans="1:7">
      <c r="A7" s="13" t="s">
        <v>572</v>
      </c>
      <c r="B7" s="22" t="s">
        <v>573</v>
      </c>
      <c r="C7" s="22" t="s">
        <v>573</v>
      </c>
      <c r="D7" s="22" t="s">
        <v>574</v>
      </c>
      <c r="E7" s="22" t="s">
        <v>753</v>
      </c>
      <c r="F7" s="22" t="s">
        <v>753</v>
      </c>
    </row>
    <row r="8" spans="1:7">
      <c r="A8" s="13" t="s">
        <v>575</v>
      </c>
      <c r="B8" s="22" t="s">
        <v>576</v>
      </c>
      <c r="C8" s="22" t="s">
        <v>577</v>
      </c>
      <c r="D8" s="22" t="s">
        <v>578</v>
      </c>
      <c r="E8" s="22" t="s">
        <v>754</v>
      </c>
      <c r="F8" s="22" t="s">
        <v>577</v>
      </c>
    </row>
    <row r="9" spans="1:7">
      <c r="A9" s="13" t="s">
        <v>579</v>
      </c>
      <c r="B9" s="22" t="s">
        <v>581</v>
      </c>
      <c r="C9" s="22" t="s">
        <v>576</v>
      </c>
      <c r="D9" s="22" t="s">
        <v>582</v>
      </c>
      <c r="E9" s="22" t="s">
        <v>577</v>
      </c>
      <c r="F9" s="22" t="s">
        <v>577</v>
      </c>
    </row>
    <row r="10" spans="1:7">
      <c r="A10" s="13" t="s">
        <v>583</v>
      </c>
      <c r="B10" s="22" t="s">
        <v>584</v>
      </c>
      <c r="C10" s="22" t="s">
        <v>580</v>
      </c>
      <c r="D10" s="22" t="s">
        <v>585</v>
      </c>
      <c r="E10" s="22" t="s">
        <v>585</v>
      </c>
      <c r="F10" s="22" t="s">
        <v>580</v>
      </c>
    </row>
    <row r="11" spans="1:7">
      <c r="A11" s="13" t="s">
        <v>586</v>
      </c>
      <c r="B11" s="22" t="s">
        <v>587</v>
      </c>
      <c r="C11" s="22" t="s">
        <v>587</v>
      </c>
      <c r="D11" s="22" t="s">
        <v>588</v>
      </c>
      <c r="E11" s="22" t="s">
        <v>588</v>
      </c>
      <c r="F11" s="22" t="s">
        <v>587</v>
      </c>
    </row>
    <row r="12" spans="1:7">
      <c r="A12" s="13" t="s">
        <v>589</v>
      </c>
      <c r="B12" s="22" t="s">
        <v>590</v>
      </c>
      <c r="C12" s="22" t="s">
        <v>590</v>
      </c>
      <c r="D12" s="22" t="s">
        <v>591</v>
      </c>
      <c r="E12" s="22" t="s">
        <v>591</v>
      </c>
      <c r="F12" s="22" t="s">
        <v>590</v>
      </c>
    </row>
    <row r="13" spans="1:7">
      <c r="A13" s="13" t="s">
        <v>592</v>
      </c>
      <c r="B13" s="22" t="s">
        <v>576</v>
      </c>
      <c r="C13" s="22" t="s">
        <v>576</v>
      </c>
      <c r="D13" s="22" t="s">
        <v>593</v>
      </c>
      <c r="E13" s="22" t="s">
        <v>593</v>
      </c>
      <c r="F13" s="22" t="s">
        <v>593</v>
      </c>
    </row>
    <row r="14" spans="1:7">
      <c r="A14" s="13" t="s">
        <v>594</v>
      </c>
      <c r="B14" s="22" t="s">
        <v>581</v>
      </c>
      <c r="C14" s="22" t="s">
        <v>581</v>
      </c>
      <c r="D14" s="22" t="s">
        <v>595</v>
      </c>
      <c r="E14" s="22" t="s">
        <v>595</v>
      </c>
      <c r="F14" s="22" t="s">
        <v>595</v>
      </c>
    </row>
    <row r="15" spans="1:7">
      <c r="A15" s="13" t="s">
        <v>579</v>
      </c>
      <c r="B15" s="22" t="s">
        <v>580</v>
      </c>
      <c r="C15" s="22" t="s">
        <v>580</v>
      </c>
      <c r="D15" s="22" t="s">
        <v>596</v>
      </c>
      <c r="E15" s="22" t="s">
        <v>596</v>
      </c>
      <c r="F15" s="22" t="s">
        <v>595</v>
      </c>
    </row>
    <row r="16" spans="1:7">
      <c r="A16" s="13" t="s">
        <v>597</v>
      </c>
      <c r="B16" s="22" t="s">
        <v>584</v>
      </c>
      <c r="C16" s="22" t="s">
        <v>584</v>
      </c>
      <c r="D16" s="22" t="s">
        <v>598</v>
      </c>
      <c r="E16" s="22" t="s">
        <v>598</v>
      </c>
      <c r="F16" s="22" t="s">
        <v>859</v>
      </c>
    </row>
    <row r="17" spans="1:6">
      <c r="A17" s="13" t="s">
        <v>599</v>
      </c>
      <c r="B17" s="22" t="s">
        <v>600</v>
      </c>
      <c r="C17" s="22" t="s">
        <v>600</v>
      </c>
      <c r="D17" s="22" t="s">
        <v>601</v>
      </c>
      <c r="E17" s="22" t="s">
        <v>601</v>
      </c>
      <c r="F17" s="22" t="s">
        <v>601</v>
      </c>
    </row>
    <row r="18" spans="1:6">
      <c r="A18" s="329" t="s">
        <v>804</v>
      </c>
      <c r="B18" s="364"/>
      <c r="C18" s="364"/>
      <c r="D18" s="364"/>
      <c r="E18" s="364"/>
    </row>
  </sheetData>
  <mergeCells count="2">
    <mergeCell ref="A4:E4"/>
    <mergeCell ref="A18:E18"/>
  </mergeCells>
  <phoneticPr fontId="1"/>
  <hyperlinks>
    <hyperlink ref="G1" location="目次!A1" display="目次に戻る" xr:uid="{D6FB2FFB-CA1F-431A-A7F8-F47613E272C6}"/>
  </hyperlinks>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20"/>
  <sheetViews>
    <sheetView workbookViewId="0">
      <selection activeCell="G1" sqref="G1"/>
    </sheetView>
  </sheetViews>
  <sheetFormatPr defaultColWidth="9" defaultRowHeight="15"/>
  <cols>
    <col min="1" max="1" width="26.6640625" style="5" customWidth="1"/>
    <col min="2" max="7" width="18.08203125" style="5" customWidth="1"/>
    <col min="8" max="16384" width="9" style="5"/>
  </cols>
  <sheetData>
    <row r="1" spans="1:7" ht="18">
      <c r="A1" s="41"/>
      <c r="D1" s="6"/>
      <c r="F1" s="119"/>
      <c r="G1" s="107" t="s">
        <v>10</v>
      </c>
    </row>
    <row r="2" spans="1:7" ht="19.5">
      <c r="A2" s="7" t="s">
        <v>5</v>
      </c>
    </row>
    <row r="3" spans="1:7" ht="19.5">
      <c r="A3" s="7"/>
    </row>
    <row r="4" spans="1:7">
      <c r="A4" s="89" t="s">
        <v>7</v>
      </c>
      <c r="B4" s="89"/>
      <c r="C4" s="102"/>
      <c r="D4" s="102"/>
      <c r="E4" s="102"/>
    </row>
    <row r="5" spans="1:7">
      <c r="A5" s="10" t="s">
        <v>367</v>
      </c>
      <c r="B5" s="10">
        <v>2019</v>
      </c>
      <c r="C5" s="10">
        <v>2020</v>
      </c>
      <c r="D5" s="10">
        <v>2021</v>
      </c>
      <c r="E5" s="10">
        <v>2022</v>
      </c>
      <c r="F5" s="10">
        <v>2023</v>
      </c>
    </row>
    <row r="6" spans="1:7">
      <c r="A6" s="13" t="s">
        <v>602</v>
      </c>
      <c r="B6" s="31" t="s">
        <v>603</v>
      </c>
      <c r="C6" s="31" t="s">
        <v>604</v>
      </c>
      <c r="D6" s="31" t="s">
        <v>605</v>
      </c>
      <c r="E6" s="31" t="s">
        <v>756</v>
      </c>
      <c r="F6" s="31" t="s">
        <v>855</v>
      </c>
    </row>
    <row r="7" spans="1:7">
      <c r="A7" s="13" t="s">
        <v>911</v>
      </c>
      <c r="B7" s="301">
        <v>1</v>
      </c>
      <c r="C7" s="301">
        <v>0.98</v>
      </c>
      <c r="D7" s="301">
        <v>1</v>
      </c>
      <c r="E7" s="301">
        <v>1</v>
      </c>
      <c r="F7" s="301">
        <v>1</v>
      </c>
    </row>
    <row r="8" spans="1:7">
      <c r="A8" s="13" t="s">
        <v>606</v>
      </c>
      <c r="B8" s="103">
        <v>0.97</v>
      </c>
      <c r="C8" s="103">
        <v>1</v>
      </c>
      <c r="D8" s="103">
        <v>0.98</v>
      </c>
      <c r="E8" s="103" t="s">
        <v>907</v>
      </c>
      <c r="F8" s="103" t="s">
        <v>909</v>
      </c>
    </row>
    <row r="9" spans="1:7">
      <c r="A9" s="13" t="s">
        <v>607</v>
      </c>
      <c r="B9" s="31" t="s">
        <v>603</v>
      </c>
      <c r="C9" s="31" t="s">
        <v>604</v>
      </c>
      <c r="D9" s="31" t="s">
        <v>608</v>
      </c>
      <c r="E9" s="31" t="s">
        <v>756</v>
      </c>
      <c r="F9" s="31" t="s">
        <v>856</v>
      </c>
    </row>
    <row r="10" spans="1:7">
      <c r="A10" s="13" t="s">
        <v>609</v>
      </c>
      <c r="B10" s="103">
        <v>1</v>
      </c>
      <c r="C10" s="103">
        <v>1</v>
      </c>
      <c r="D10" s="103">
        <v>1</v>
      </c>
      <c r="E10" s="103" t="s">
        <v>908</v>
      </c>
      <c r="F10" s="103">
        <v>1</v>
      </c>
    </row>
    <row r="11" spans="1:7">
      <c r="A11" s="13" t="s">
        <v>610</v>
      </c>
      <c r="B11" s="103">
        <v>1</v>
      </c>
      <c r="C11" s="103">
        <v>1</v>
      </c>
      <c r="D11" s="103">
        <v>1</v>
      </c>
      <c r="E11" s="103">
        <v>1</v>
      </c>
      <c r="F11" s="103" t="s">
        <v>910</v>
      </c>
    </row>
    <row r="12" spans="1:7">
      <c r="A12" s="13" t="s">
        <v>611</v>
      </c>
      <c r="B12" s="22" t="s">
        <v>612</v>
      </c>
      <c r="C12" s="22" t="s">
        <v>612</v>
      </c>
      <c r="D12" s="22" t="s">
        <v>613</v>
      </c>
      <c r="E12" s="22" t="s">
        <v>613</v>
      </c>
      <c r="F12" s="22" t="s">
        <v>613</v>
      </c>
    </row>
    <row r="13" spans="1:7">
      <c r="A13" s="13" t="s">
        <v>614</v>
      </c>
      <c r="B13" s="22" t="s">
        <v>615</v>
      </c>
      <c r="C13" s="22" t="s">
        <v>615</v>
      </c>
      <c r="D13" s="22" t="s">
        <v>616</v>
      </c>
      <c r="E13" s="22" t="s">
        <v>616</v>
      </c>
      <c r="F13" s="22" t="s">
        <v>613</v>
      </c>
    </row>
    <row r="14" spans="1:7">
      <c r="A14" s="13" t="s">
        <v>617</v>
      </c>
      <c r="B14" s="22" t="s">
        <v>612</v>
      </c>
      <c r="C14" s="22" t="s">
        <v>612</v>
      </c>
      <c r="D14" s="22" t="s">
        <v>618</v>
      </c>
      <c r="E14" s="22" t="s">
        <v>618</v>
      </c>
      <c r="F14" s="22" t="s">
        <v>861</v>
      </c>
    </row>
    <row r="15" spans="1:7" ht="17">
      <c r="A15" s="13" t="s">
        <v>905</v>
      </c>
      <c r="B15" s="22" t="s">
        <v>612</v>
      </c>
      <c r="C15" s="22" t="s">
        <v>612</v>
      </c>
      <c r="D15" s="22" t="s">
        <v>613</v>
      </c>
      <c r="E15" s="22" t="s">
        <v>613</v>
      </c>
      <c r="F15" s="22" t="s">
        <v>862</v>
      </c>
    </row>
    <row r="16" spans="1:7">
      <c r="A16" s="5" t="s">
        <v>915</v>
      </c>
      <c r="C16" s="28"/>
      <c r="D16" s="28"/>
      <c r="E16" s="28"/>
    </row>
    <row r="17" spans="1:2">
      <c r="A17" s="5" t="s">
        <v>906</v>
      </c>
      <c r="B17" s="28"/>
    </row>
    <row r="18" spans="1:2">
      <c r="A18" s="5" t="s">
        <v>912</v>
      </c>
    </row>
    <row r="19" spans="1:2">
      <c r="A19" s="5" t="s">
        <v>913</v>
      </c>
    </row>
    <row r="20" spans="1:2">
      <c r="A20" s="5" t="s">
        <v>914</v>
      </c>
    </row>
  </sheetData>
  <phoneticPr fontId="1"/>
  <hyperlinks>
    <hyperlink ref="G1" location="目次!A1" display="目次に戻る" xr:uid="{4FE582B9-8E0C-4CA6-856F-24722F856673}"/>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9"/>
  <sheetViews>
    <sheetView workbookViewId="0">
      <selection activeCell="G1" sqref="G1"/>
    </sheetView>
  </sheetViews>
  <sheetFormatPr defaultColWidth="9" defaultRowHeight="15"/>
  <cols>
    <col min="1" max="1" width="26.08203125" style="5" customWidth="1"/>
    <col min="2" max="6" width="15.6640625" style="5" customWidth="1"/>
    <col min="7" max="7" width="18.08203125" style="5" customWidth="1"/>
    <col min="8" max="16384" width="9" style="5"/>
  </cols>
  <sheetData>
    <row r="1" spans="1:7" ht="18">
      <c r="D1" s="6"/>
      <c r="F1" s="119"/>
      <c r="G1" s="107" t="s">
        <v>10</v>
      </c>
    </row>
    <row r="2" spans="1:7" ht="19.5">
      <c r="A2" s="7" t="s">
        <v>5</v>
      </c>
    </row>
    <row r="3" spans="1:7" ht="19.5">
      <c r="A3" s="7"/>
    </row>
    <row r="4" spans="1:7">
      <c r="A4" s="341" t="s">
        <v>8</v>
      </c>
      <c r="B4" s="325"/>
      <c r="C4" s="29"/>
      <c r="D4" s="29"/>
      <c r="E4" s="29"/>
    </row>
    <row r="5" spans="1:7">
      <c r="A5" s="10" t="s">
        <v>367</v>
      </c>
      <c r="B5" s="10">
        <v>2019</v>
      </c>
      <c r="C5" s="10">
        <v>2020</v>
      </c>
      <c r="D5" s="10">
        <v>2021</v>
      </c>
      <c r="E5" s="10">
        <v>2022</v>
      </c>
      <c r="F5" s="10">
        <v>2023</v>
      </c>
    </row>
    <row r="6" spans="1:7">
      <c r="A6" s="13" t="s">
        <v>619</v>
      </c>
      <c r="B6" s="31" t="s">
        <v>603</v>
      </c>
      <c r="C6" s="31" t="s">
        <v>604</v>
      </c>
      <c r="D6" s="31" t="s">
        <v>605</v>
      </c>
      <c r="E6" s="142" t="s">
        <v>755</v>
      </c>
      <c r="F6" s="142" t="s">
        <v>860</v>
      </c>
    </row>
    <row r="7" spans="1:7">
      <c r="A7" s="13" t="s">
        <v>620</v>
      </c>
      <c r="B7" s="31" t="s">
        <v>603</v>
      </c>
      <c r="C7" s="31" t="s">
        <v>604</v>
      </c>
      <c r="D7" s="31" t="s">
        <v>605</v>
      </c>
      <c r="E7" s="142" t="s">
        <v>755</v>
      </c>
      <c r="F7" s="142" t="s">
        <v>860</v>
      </c>
    </row>
    <row r="8" spans="1:7">
      <c r="A8" s="13" t="s">
        <v>621</v>
      </c>
      <c r="B8" s="31" t="s">
        <v>622</v>
      </c>
      <c r="C8" s="31" t="s">
        <v>622</v>
      </c>
      <c r="D8" s="31" t="s">
        <v>623</v>
      </c>
      <c r="E8" s="142" t="s">
        <v>757</v>
      </c>
      <c r="F8" s="142" t="s">
        <v>757</v>
      </c>
    </row>
    <row r="9" spans="1:7">
      <c r="A9" s="329"/>
      <c r="B9" s="364"/>
      <c r="C9" s="27"/>
      <c r="D9" s="27"/>
      <c r="E9" s="27"/>
    </row>
  </sheetData>
  <mergeCells count="2">
    <mergeCell ref="A4:B4"/>
    <mergeCell ref="A9:B9"/>
  </mergeCells>
  <phoneticPr fontId="1"/>
  <hyperlinks>
    <hyperlink ref="G1" location="目次!A1" display="目次に戻る" xr:uid="{9AA459B0-F276-4AAE-83B3-2181BA56899B}"/>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12"/>
  <sheetViews>
    <sheetView workbookViewId="0">
      <selection activeCell="G1" sqref="G1"/>
    </sheetView>
  </sheetViews>
  <sheetFormatPr defaultColWidth="9" defaultRowHeight="15"/>
  <cols>
    <col min="1" max="1" width="10.58203125" style="5" bestFit="1" customWidth="1"/>
    <col min="2" max="5" width="27.58203125" style="28" customWidth="1"/>
    <col min="6" max="6" width="27.58203125" style="5" customWidth="1"/>
    <col min="7" max="7" width="15" style="5" customWidth="1"/>
    <col min="8" max="16384" width="9" style="5"/>
  </cols>
  <sheetData>
    <row r="1" spans="1:7" ht="18">
      <c r="D1" s="104"/>
      <c r="F1" s="166"/>
      <c r="G1" s="108" t="s">
        <v>10</v>
      </c>
    </row>
    <row r="2" spans="1:7" ht="19.5">
      <c r="A2" s="7" t="s">
        <v>5</v>
      </c>
    </row>
    <row r="3" spans="1:7" ht="19.5">
      <c r="A3" s="7"/>
    </row>
    <row r="4" spans="1:7" ht="18">
      <c r="A4" s="341" t="s">
        <v>9</v>
      </c>
      <c r="B4" s="349"/>
      <c r="C4" s="349"/>
      <c r="D4" s="349"/>
      <c r="E4" s="29"/>
    </row>
    <row r="5" spans="1:7" s="41" customFormat="1" ht="17">
      <c r="A5" s="115" t="s">
        <v>367</v>
      </c>
      <c r="B5" s="115" t="s">
        <v>900</v>
      </c>
      <c r="C5" s="115" t="s">
        <v>808</v>
      </c>
      <c r="D5" s="115" t="s">
        <v>807</v>
      </c>
      <c r="E5" s="115" t="s">
        <v>806</v>
      </c>
      <c r="F5" s="115" t="s">
        <v>805</v>
      </c>
    </row>
    <row r="6" spans="1:7" s="41" customFormat="1" ht="30">
      <c r="A6" s="143" t="s">
        <v>624</v>
      </c>
      <c r="B6" s="143" t="s">
        <v>626</v>
      </c>
      <c r="C6" s="143" t="s">
        <v>627</v>
      </c>
      <c r="D6" s="143" t="s">
        <v>628</v>
      </c>
      <c r="E6" s="143" t="s">
        <v>758</v>
      </c>
      <c r="F6" s="143" t="s">
        <v>857</v>
      </c>
    </row>
    <row r="7" spans="1:7" s="41" customFormat="1" ht="30">
      <c r="A7" s="143" t="s">
        <v>625</v>
      </c>
      <c r="B7" s="143" t="s">
        <v>629</v>
      </c>
      <c r="C7" s="143" t="s">
        <v>630</v>
      </c>
      <c r="D7" s="143" t="s">
        <v>631</v>
      </c>
      <c r="E7" s="143" t="s">
        <v>759</v>
      </c>
      <c r="F7" s="143" t="s">
        <v>858</v>
      </c>
    </row>
    <row r="8" spans="1:7" s="41" customFormat="1">
      <c r="A8" s="41" t="s">
        <v>809</v>
      </c>
      <c r="B8" s="144"/>
      <c r="C8" s="144"/>
      <c r="D8" s="144"/>
      <c r="E8" s="144"/>
    </row>
    <row r="9" spans="1:7" s="41" customFormat="1">
      <c r="A9" s="41" t="s">
        <v>810</v>
      </c>
      <c r="B9" s="144"/>
      <c r="C9" s="144"/>
      <c r="D9" s="144"/>
      <c r="E9" s="144"/>
    </row>
    <row r="10" spans="1:7" s="41" customFormat="1">
      <c r="A10" s="41" t="s">
        <v>811</v>
      </c>
      <c r="B10" s="144"/>
      <c r="C10" s="144"/>
      <c r="D10" s="144"/>
      <c r="E10" s="144"/>
    </row>
    <row r="11" spans="1:7" s="41" customFormat="1">
      <c r="A11" s="41" t="s">
        <v>899</v>
      </c>
      <c r="B11" s="144"/>
      <c r="C11" s="144"/>
      <c r="D11" s="144"/>
      <c r="E11" s="144"/>
    </row>
    <row r="12" spans="1:7" s="41" customFormat="1">
      <c r="A12" s="41" t="s">
        <v>812</v>
      </c>
      <c r="B12" s="144"/>
      <c r="C12" s="144"/>
      <c r="D12" s="144"/>
      <c r="E12" s="144"/>
    </row>
  </sheetData>
  <mergeCells count="1">
    <mergeCell ref="A4:D4"/>
  </mergeCells>
  <phoneticPr fontId="1"/>
  <hyperlinks>
    <hyperlink ref="G1" location="目次!A1" display="目次に戻る" xr:uid="{ADD174D8-6B10-43C3-970B-08E5D053BF9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8"/>
  <sheetViews>
    <sheetView workbookViewId="0">
      <selection activeCell="G1" sqref="G1"/>
    </sheetView>
  </sheetViews>
  <sheetFormatPr defaultColWidth="9" defaultRowHeight="15"/>
  <cols>
    <col min="1" max="1" width="40.5" style="5" customWidth="1"/>
    <col min="2" max="2" width="17" style="5" customWidth="1"/>
    <col min="3" max="7" width="18.08203125" style="5" customWidth="1"/>
    <col min="8" max="16384" width="9" style="5"/>
  </cols>
  <sheetData>
    <row r="1" spans="1:7" ht="18">
      <c r="F1" s="119"/>
      <c r="G1" s="107" t="s">
        <v>10</v>
      </c>
    </row>
    <row r="2" spans="1:7" ht="19.5">
      <c r="A2" s="7" t="s">
        <v>5</v>
      </c>
    </row>
    <row r="3" spans="1:7" ht="19.5">
      <c r="A3" s="7"/>
    </row>
    <row r="4" spans="1:7">
      <c r="A4" s="341" t="s">
        <v>760</v>
      </c>
      <c r="B4" s="341"/>
      <c r="C4" s="325"/>
      <c r="D4" s="325"/>
    </row>
    <row r="5" spans="1:7">
      <c r="A5" s="10" t="s">
        <v>367</v>
      </c>
      <c r="B5" s="10">
        <v>2019</v>
      </c>
      <c r="C5" s="10">
        <v>2020</v>
      </c>
      <c r="D5" s="10">
        <v>2021</v>
      </c>
      <c r="E5" s="10">
        <v>2022</v>
      </c>
      <c r="F5" s="10">
        <v>2023</v>
      </c>
    </row>
    <row r="6" spans="1:7">
      <c r="A6" s="13" t="s">
        <v>639</v>
      </c>
      <c r="B6" s="105">
        <v>0.98699999999999999</v>
      </c>
      <c r="C6" s="105">
        <v>0.98899999999999999</v>
      </c>
      <c r="D6" s="105">
        <v>0.99099999999999999</v>
      </c>
      <c r="E6" s="105">
        <v>0.99099999999999999</v>
      </c>
      <c r="F6" s="105">
        <v>0.998</v>
      </c>
    </row>
    <row r="7" spans="1:7">
      <c r="A7" s="80"/>
      <c r="B7" s="106"/>
      <c r="C7" s="48"/>
      <c r="D7" s="48"/>
      <c r="E7" s="48"/>
    </row>
    <row r="8" spans="1:7">
      <c r="A8" s="364"/>
      <c r="B8" s="364"/>
      <c r="C8" s="364"/>
      <c r="D8" s="364"/>
    </row>
  </sheetData>
  <mergeCells count="2">
    <mergeCell ref="A4:D4"/>
    <mergeCell ref="A8:D8"/>
  </mergeCells>
  <phoneticPr fontId="1"/>
  <hyperlinks>
    <hyperlink ref="G1" location="目次!A1" display="目次に戻る" xr:uid="{B2D85F65-2E7C-465A-A204-D38A84E1301B}"/>
  </hyperlink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F1" sqref="F1"/>
    </sheetView>
  </sheetViews>
  <sheetFormatPr defaultColWidth="9" defaultRowHeight="15"/>
  <cols>
    <col min="1" max="1" width="30.1640625" style="5" customWidth="1"/>
    <col min="2" max="6" width="12.58203125" style="5" customWidth="1"/>
    <col min="7" max="16384" width="9" style="5"/>
  </cols>
  <sheetData>
    <row r="1" spans="1:6" ht="18">
      <c r="C1" s="6"/>
      <c r="E1" s="119"/>
      <c r="F1" s="107" t="s">
        <v>10</v>
      </c>
    </row>
    <row r="2" spans="1:6" ht="19.5">
      <c r="A2" s="7" t="s">
        <v>11</v>
      </c>
    </row>
    <row r="3" spans="1:6" ht="19.5">
      <c r="A3" s="7"/>
    </row>
    <row r="4" spans="1:6">
      <c r="A4" s="29" t="s">
        <v>162</v>
      </c>
    </row>
    <row r="5" spans="1:6">
      <c r="A5" s="36" t="s">
        <v>84</v>
      </c>
      <c r="B5" s="10">
        <v>2019</v>
      </c>
      <c r="C5" s="10">
        <v>2020</v>
      </c>
      <c r="D5" s="10">
        <v>2021</v>
      </c>
      <c r="E5" s="10">
        <v>2022</v>
      </c>
      <c r="F5" s="10">
        <v>2023</v>
      </c>
    </row>
    <row r="6" spans="1:6">
      <c r="A6" s="13" t="s">
        <v>85</v>
      </c>
      <c r="B6" s="22">
        <v>266</v>
      </c>
      <c r="C6" s="22">
        <v>240</v>
      </c>
      <c r="D6" s="22">
        <v>212</v>
      </c>
      <c r="E6" s="22">
        <v>197</v>
      </c>
      <c r="F6" s="22">
        <v>190</v>
      </c>
    </row>
    <row r="7" spans="1:6">
      <c r="A7" s="13" t="s">
        <v>86</v>
      </c>
      <c r="B7" s="22">
        <v>33</v>
      </c>
      <c r="C7" s="22">
        <v>26</v>
      </c>
      <c r="D7" s="22">
        <v>19</v>
      </c>
      <c r="E7" s="22">
        <v>17</v>
      </c>
      <c r="F7" s="22">
        <v>15</v>
      </c>
    </row>
    <row r="8" spans="1:6">
      <c r="A8" s="13" t="s">
        <v>87</v>
      </c>
      <c r="B8" s="22">
        <v>5894</v>
      </c>
      <c r="C8" s="22">
        <v>5288</v>
      </c>
      <c r="D8" s="22">
        <v>5046</v>
      </c>
      <c r="E8" s="22">
        <v>5246</v>
      </c>
      <c r="F8" s="22">
        <v>5697</v>
      </c>
    </row>
    <row r="9" spans="1:6">
      <c r="A9" s="15" t="s">
        <v>88</v>
      </c>
      <c r="B9" s="37">
        <v>91</v>
      </c>
      <c r="C9" s="37">
        <v>90</v>
      </c>
      <c r="D9" s="37">
        <v>87</v>
      </c>
      <c r="E9" s="37">
        <v>81</v>
      </c>
      <c r="F9" s="37">
        <v>52</v>
      </c>
    </row>
    <row r="10" spans="1:6">
      <c r="A10" s="35" t="s">
        <v>89</v>
      </c>
      <c r="B10" s="22">
        <v>6284</v>
      </c>
      <c r="C10" s="22">
        <v>5644</v>
      </c>
      <c r="D10" s="22">
        <v>5364</v>
      </c>
      <c r="E10" s="22">
        <v>5541</v>
      </c>
      <c r="F10" s="22">
        <v>5954</v>
      </c>
    </row>
    <row r="11" spans="1:6">
      <c r="A11" s="28"/>
    </row>
  </sheetData>
  <phoneticPr fontId="1"/>
  <hyperlinks>
    <hyperlink ref="F1" location="目次!A1" display="目次に戻る" xr:uid="{EBC5C99C-A2EF-4405-8ADB-AFA423582879}"/>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7"/>
  <sheetViews>
    <sheetView workbookViewId="0">
      <selection activeCell="G1" sqref="G1"/>
    </sheetView>
  </sheetViews>
  <sheetFormatPr defaultColWidth="9" defaultRowHeight="15"/>
  <cols>
    <col min="1" max="1" width="19.08203125" style="5" customWidth="1"/>
    <col min="2" max="7" width="18.08203125" style="5" customWidth="1"/>
    <col min="8" max="16384" width="9" style="5"/>
  </cols>
  <sheetData>
    <row r="1" spans="1:7" ht="18">
      <c r="D1" s="6"/>
      <c r="F1" s="119"/>
      <c r="G1" s="107" t="s">
        <v>10</v>
      </c>
    </row>
    <row r="2" spans="1:7" ht="19.5">
      <c r="A2" s="7" t="s">
        <v>5</v>
      </c>
    </row>
    <row r="3" spans="1:7" ht="19.5">
      <c r="A3" s="7"/>
    </row>
    <row r="4" spans="1:7" ht="15" customHeight="1">
      <c r="A4" s="341" t="s">
        <v>962</v>
      </c>
      <c r="B4" s="341"/>
      <c r="C4" s="341"/>
      <c r="D4" s="341"/>
      <c r="E4" s="341"/>
      <c r="F4" s="341"/>
    </row>
    <row r="5" spans="1:7">
      <c r="A5" s="10" t="s">
        <v>109</v>
      </c>
      <c r="B5" s="10">
        <v>2019</v>
      </c>
      <c r="C5" s="10">
        <v>2020</v>
      </c>
      <c r="D5" s="10">
        <v>2021</v>
      </c>
      <c r="E5" s="10">
        <v>2022</v>
      </c>
      <c r="F5" s="10">
        <v>2023</v>
      </c>
    </row>
    <row r="6" spans="1:7">
      <c r="A6" s="54" t="s">
        <v>979</v>
      </c>
      <c r="B6" s="39" t="s">
        <v>901</v>
      </c>
      <c r="C6" s="39" t="s">
        <v>901</v>
      </c>
      <c r="D6" s="39" t="s">
        <v>902</v>
      </c>
      <c r="E6" s="39" t="s">
        <v>903</v>
      </c>
      <c r="F6" s="39" t="s">
        <v>904</v>
      </c>
    </row>
    <row r="7" spans="1:7">
      <c r="A7" s="364"/>
      <c r="B7" s="364"/>
      <c r="C7" s="364"/>
      <c r="D7" s="364"/>
    </row>
  </sheetData>
  <mergeCells count="2">
    <mergeCell ref="A7:D7"/>
    <mergeCell ref="A4:F4"/>
  </mergeCells>
  <phoneticPr fontId="1"/>
  <hyperlinks>
    <hyperlink ref="G1" location="目次!A1" display="目次に戻る" xr:uid="{18D399C2-4954-476D-B1F3-2178DAF8522B}"/>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8"/>
  <sheetViews>
    <sheetView workbookViewId="0">
      <selection activeCell="G1" sqref="G1"/>
    </sheetView>
  </sheetViews>
  <sheetFormatPr defaultColWidth="9" defaultRowHeight="15"/>
  <cols>
    <col min="1" max="1" width="42.5" style="5" customWidth="1"/>
    <col min="2" max="7" width="18.08203125" style="5" customWidth="1"/>
    <col min="8" max="16384" width="9" style="5"/>
  </cols>
  <sheetData>
    <row r="1" spans="1:7" ht="18">
      <c r="D1" s="6"/>
      <c r="F1" s="119"/>
      <c r="G1" s="107" t="s">
        <v>10</v>
      </c>
    </row>
    <row r="2" spans="1:7" ht="19.5">
      <c r="A2" s="7" t="s">
        <v>5</v>
      </c>
    </row>
    <row r="3" spans="1:7" ht="19.5">
      <c r="A3" s="7"/>
    </row>
    <row r="4" spans="1:7">
      <c r="A4" s="341" t="s">
        <v>664</v>
      </c>
      <c r="B4" s="341"/>
      <c r="C4" s="325"/>
      <c r="D4" s="325"/>
    </row>
    <row r="5" spans="1:7">
      <c r="A5" s="10" t="s">
        <v>367</v>
      </c>
      <c r="B5" s="10">
        <v>2019</v>
      </c>
      <c r="C5" s="10">
        <v>2020</v>
      </c>
      <c r="D5" s="10">
        <v>2021</v>
      </c>
      <c r="E5" s="10">
        <v>2022</v>
      </c>
      <c r="F5" s="10">
        <v>2023</v>
      </c>
    </row>
    <row r="6" spans="1:7">
      <c r="A6" s="13" t="s">
        <v>632</v>
      </c>
      <c r="B6" s="31" t="s">
        <v>633</v>
      </c>
      <c r="C6" s="31" t="s">
        <v>634</v>
      </c>
      <c r="D6" s="31" t="s">
        <v>863</v>
      </c>
      <c r="E6" s="31" t="s">
        <v>761</v>
      </c>
      <c r="F6" s="31" t="s">
        <v>864</v>
      </c>
    </row>
    <row r="7" spans="1:7">
      <c r="A7" s="13" t="s">
        <v>635</v>
      </c>
      <c r="B7" s="31" t="s">
        <v>636</v>
      </c>
      <c r="C7" s="31" t="s">
        <v>637</v>
      </c>
      <c r="D7" s="31" t="s">
        <v>638</v>
      </c>
      <c r="E7" s="31" t="s">
        <v>762</v>
      </c>
      <c r="F7" s="31" t="s">
        <v>865</v>
      </c>
    </row>
    <row r="8" spans="1:7">
      <c r="A8" s="112"/>
      <c r="B8" s="112"/>
      <c r="C8" s="28"/>
      <c r="D8" s="28"/>
    </row>
  </sheetData>
  <mergeCells count="1">
    <mergeCell ref="A4:D4"/>
  </mergeCells>
  <phoneticPr fontId="1"/>
  <hyperlinks>
    <hyperlink ref="G1" location="目次!A1" display="目次に戻る" xr:uid="{BABF4069-EC04-4094-8C71-01F3E538F845}"/>
  </hyperlinks>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9"/>
  <sheetViews>
    <sheetView workbookViewId="0">
      <selection activeCell="U1" sqref="U1"/>
    </sheetView>
  </sheetViews>
  <sheetFormatPr defaultColWidth="9" defaultRowHeight="15"/>
  <cols>
    <col min="1" max="1" width="12.08203125" style="5" customWidth="1"/>
    <col min="2" max="4" width="10.1640625" style="5" customWidth="1"/>
    <col min="5" max="19" width="8.5" style="5" customWidth="1"/>
    <col min="20" max="20" width="3.5" style="5" customWidth="1"/>
    <col min="21" max="16384" width="9" style="5"/>
  </cols>
  <sheetData>
    <row r="1" spans="1:21" ht="18">
      <c r="P1" s="6"/>
      <c r="S1" s="119"/>
      <c r="U1" s="107" t="s">
        <v>10</v>
      </c>
    </row>
    <row r="2" spans="1:21" ht="19.5">
      <c r="A2" s="7" t="s">
        <v>11</v>
      </c>
      <c r="B2" s="7"/>
    </row>
    <row r="3" spans="1:21" ht="15.75" customHeight="1">
      <c r="A3" s="7"/>
    </row>
    <row r="4" spans="1:21" ht="15.75" customHeight="1">
      <c r="A4" s="336" t="s">
        <v>792</v>
      </c>
      <c r="B4" s="336"/>
      <c r="C4" s="336"/>
      <c r="D4" s="336"/>
    </row>
    <row r="5" spans="1:21" ht="15.75" customHeight="1">
      <c r="A5" s="325" t="s">
        <v>45</v>
      </c>
      <c r="B5" s="325"/>
      <c r="C5" s="325"/>
      <c r="D5" s="325"/>
      <c r="P5" s="24"/>
      <c r="S5" s="113" t="s">
        <v>46</v>
      </c>
    </row>
    <row r="6" spans="1:21" ht="15.75" customHeight="1">
      <c r="A6" s="337" t="s">
        <v>47</v>
      </c>
      <c r="B6" s="337"/>
      <c r="C6" s="330" t="s">
        <v>48</v>
      </c>
      <c r="D6" s="330"/>
      <c r="E6" s="331">
        <v>2019</v>
      </c>
      <c r="F6" s="332"/>
      <c r="G6" s="333"/>
      <c r="H6" s="331">
        <v>2020</v>
      </c>
      <c r="I6" s="332"/>
      <c r="J6" s="333"/>
      <c r="K6" s="331">
        <v>2021</v>
      </c>
      <c r="L6" s="332"/>
      <c r="M6" s="333"/>
      <c r="N6" s="331">
        <v>2022</v>
      </c>
      <c r="O6" s="332"/>
      <c r="P6" s="333"/>
      <c r="Q6" s="330">
        <v>2023</v>
      </c>
      <c r="R6" s="330"/>
      <c r="S6" s="330"/>
    </row>
    <row r="7" spans="1:21" ht="15.75" customHeight="1">
      <c r="A7" s="337"/>
      <c r="B7" s="337"/>
      <c r="C7" s="330"/>
      <c r="D7" s="330"/>
      <c r="E7" s="25" t="s">
        <v>49</v>
      </c>
      <c r="F7" s="25" t="s">
        <v>50</v>
      </c>
      <c r="G7" s="25" t="s">
        <v>51</v>
      </c>
      <c r="H7" s="25" t="s">
        <v>49</v>
      </c>
      <c r="I7" s="25" t="s">
        <v>50</v>
      </c>
      <c r="J7" s="25" t="s">
        <v>51</v>
      </c>
      <c r="K7" s="25" t="s">
        <v>49</v>
      </c>
      <c r="L7" s="25" t="s">
        <v>50</v>
      </c>
      <c r="M7" s="25" t="s">
        <v>51</v>
      </c>
      <c r="N7" s="25" t="s">
        <v>49</v>
      </c>
      <c r="O7" s="25" t="s">
        <v>50</v>
      </c>
      <c r="P7" s="25" t="s">
        <v>51</v>
      </c>
      <c r="Q7" s="25" t="s">
        <v>49</v>
      </c>
      <c r="R7" s="25" t="s">
        <v>50</v>
      </c>
      <c r="S7" s="25" t="s">
        <v>51</v>
      </c>
    </row>
    <row r="8" spans="1:21" ht="39" customHeight="1">
      <c r="A8" s="334" t="s">
        <v>52</v>
      </c>
      <c r="B8" s="26" t="s">
        <v>53</v>
      </c>
      <c r="C8" s="335" t="s">
        <v>54</v>
      </c>
      <c r="D8" s="335"/>
      <c r="E8" s="174">
        <v>84447800</v>
      </c>
      <c r="F8" s="174">
        <v>211234159.39285713</v>
      </c>
      <c r="G8" s="174">
        <v>295681959.39285713</v>
      </c>
      <c r="H8" s="174">
        <v>39492000</v>
      </c>
      <c r="I8" s="174">
        <v>191616418.27714285</v>
      </c>
      <c r="J8" s="174">
        <v>231108418.27714285</v>
      </c>
      <c r="K8" s="174">
        <v>49007000</v>
      </c>
      <c r="L8" s="174">
        <v>214274371.32428572</v>
      </c>
      <c r="M8" s="174">
        <v>263281371.32428572</v>
      </c>
      <c r="N8" s="175">
        <v>327240760</v>
      </c>
      <c r="O8" s="175">
        <v>258896828.30642858</v>
      </c>
      <c r="P8" s="175">
        <v>586137588.30642855</v>
      </c>
      <c r="Q8" s="175">
        <v>137672000</v>
      </c>
      <c r="R8" s="175">
        <v>228546491.56486711</v>
      </c>
      <c r="S8" s="175">
        <v>366218491.56486714</v>
      </c>
    </row>
    <row r="9" spans="1:21" ht="39" customHeight="1">
      <c r="A9" s="334"/>
      <c r="B9" s="26" t="s">
        <v>55</v>
      </c>
      <c r="C9" s="335" t="s">
        <v>56</v>
      </c>
      <c r="D9" s="335"/>
      <c r="E9" s="174">
        <v>269458900</v>
      </c>
      <c r="F9" s="174">
        <v>48649540</v>
      </c>
      <c r="G9" s="174">
        <v>318108440</v>
      </c>
      <c r="H9" s="174">
        <v>40511420</v>
      </c>
      <c r="I9" s="174">
        <v>54779784</v>
      </c>
      <c r="J9" s="174">
        <v>95291204</v>
      </c>
      <c r="K9" s="174">
        <v>42720000</v>
      </c>
      <c r="L9" s="174">
        <v>67418457</v>
      </c>
      <c r="M9" s="174">
        <v>110138457</v>
      </c>
      <c r="N9" s="175">
        <v>117131500</v>
      </c>
      <c r="O9" s="175">
        <v>66737944.799999997</v>
      </c>
      <c r="P9" s="175">
        <v>183869444.80000001</v>
      </c>
      <c r="Q9" s="175">
        <v>53598000</v>
      </c>
      <c r="R9" s="175">
        <v>134145279</v>
      </c>
      <c r="S9" s="175">
        <v>187743279</v>
      </c>
    </row>
    <row r="10" spans="1:21" ht="64.25" customHeight="1">
      <c r="A10" s="334"/>
      <c r="B10" s="26" t="s">
        <v>57</v>
      </c>
      <c r="C10" s="335" t="s">
        <v>58</v>
      </c>
      <c r="D10" s="335"/>
      <c r="E10" s="174">
        <v>64665430</v>
      </c>
      <c r="F10" s="174">
        <v>98908467.738095239</v>
      </c>
      <c r="G10" s="174">
        <v>163573897.73809522</v>
      </c>
      <c r="H10" s="174">
        <v>50913550</v>
      </c>
      <c r="I10" s="174">
        <v>88963650.388571426</v>
      </c>
      <c r="J10" s="174">
        <v>139877200.38857144</v>
      </c>
      <c r="K10" s="174">
        <v>53385278</v>
      </c>
      <c r="L10" s="174">
        <v>82277318.015507072</v>
      </c>
      <c r="M10" s="174">
        <v>135662596.01550707</v>
      </c>
      <c r="N10" s="175">
        <v>53341250</v>
      </c>
      <c r="O10" s="175">
        <v>81587061.978631228</v>
      </c>
      <c r="P10" s="175">
        <v>134928311.97863123</v>
      </c>
      <c r="Q10" s="175">
        <v>65927636</v>
      </c>
      <c r="R10" s="175">
        <v>79878297.67428571</v>
      </c>
      <c r="S10" s="175">
        <v>145805933.67428571</v>
      </c>
    </row>
    <row r="11" spans="1:21" ht="45" customHeight="1">
      <c r="A11" s="334" t="s">
        <v>59</v>
      </c>
      <c r="B11" s="334"/>
      <c r="C11" s="335" t="s">
        <v>60</v>
      </c>
      <c r="D11" s="335"/>
      <c r="E11" s="174">
        <v>0</v>
      </c>
      <c r="F11" s="174">
        <v>200830150</v>
      </c>
      <c r="G11" s="174">
        <v>200830150</v>
      </c>
      <c r="H11" s="174">
        <v>0</v>
      </c>
      <c r="I11" s="174">
        <v>194784246</v>
      </c>
      <c r="J11" s="174">
        <v>194784246</v>
      </c>
      <c r="K11" s="174">
        <v>0</v>
      </c>
      <c r="L11" s="174">
        <v>224477002</v>
      </c>
      <c r="M11" s="174">
        <v>224477002</v>
      </c>
      <c r="N11" s="175">
        <v>0</v>
      </c>
      <c r="O11" s="175">
        <v>269968280</v>
      </c>
      <c r="P11" s="175">
        <v>269968280</v>
      </c>
      <c r="Q11" s="175">
        <v>0</v>
      </c>
      <c r="R11" s="175">
        <v>270099315</v>
      </c>
      <c r="S11" s="175">
        <v>270099315</v>
      </c>
    </row>
    <row r="12" spans="1:21" ht="73.5" customHeight="1">
      <c r="A12" s="334" t="s">
        <v>61</v>
      </c>
      <c r="B12" s="334"/>
      <c r="C12" s="335" t="s">
        <v>62</v>
      </c>
      <c r="D12" s="335"/>
      <c r="E12" s="174">
        <v>70613796</v>
      </c>
      <c r="F12" s="174">
        <v>139905705.22857141</v>
      </c>
      <c r="G12" s="174">
        <v>210519501.22857141</v>
      </c>
      <c r="H12" s="174">
        <v>0</v>
      </c>
      <c r="I12" s="174">
        <v>136635077.82142857</v>
      </c>
      <c r="J12" s="174">
        <v>136635077.82142857</v>
      </c>
      <c r="K12" s="174">
        <v>177000</v>
      </c>
      <c r="L12" s="174">
        <v>186465592.22619048</v>
      </c>
      <c r="M12" s="174">
        <v>186642592.22619048</v>
      </c>
      <c r="N12" s="175">
        <v>0</v>
      </c>
      <c r="O12" s="175">
        <v>245471553.95238096</v>
      </c>
      <c r="P12" s="175">
        <v>245471553.95238096</v>
      </c>
      <c r="Q12" s="175">
        <v>0</v>
      </c>
      <c r="R12" s="175">
        <v>406926856</v>
      </c>
      <c r="S12" s="175">
        <v>406926856</v>
      </c>
    </row>
    <row r="13" spans="1:21">
      <c r="A13" s="334" t="s">
        <v>63</v>
      </c>
      <c r="B13" s="334"/>
      <c r="C13" s="335" t="s">
        <v>64</v>
      </c>
      <c r="D13" s="335"/>
      <c r="E13" s="174">
        <v>0</v>
      </c>
      <c r="F13" s="174">
        <v>7027000</v>
      </c>
      <c r="G13" s="174">
        <v>7027000</v>
      </c>
      <c r="H13" s="174">
        <v>0</v>
      </c>
      <c r="I13" s="174">
        <v>11773000</v>
      </c>
      <c r="J13" s="174">
        <v>11773000</v>
      </c>
      <c r="K13" s="174">
        <v>0</v>
      </c>
      <c r="L13" s="174">
        <v>23170000</v>
      </c>
      <c r="M13" s="174">
        <v>23170000</v>
      </c>
      <c r="N13" s="175">
        <v>0</v>
      </c>
      <c r="O13" s="175">
        <v>58317000</v>
      </c>
      <c r="P13" s="175">
        <v>58317000</v>
      </c>
      <c r="Q13" s="175">
        <v>1329492000</v>
      </c>
      <c r="R13" s="175">
        <v>210861769</v>
      </c>
      <c r="S13" s="175">
        <v>1540353769</v>
      </c>
    </row>
    <row r="14" spans="1:21" ht="47" customHeight="1">
      <c r="A14" s="334" t="s">
        <v>65</v>
      </c>
      <c r="B14" s="334"/>
      <c r="C14" s="335" t="s">
        <v>66</v>
      </c>
      <c r="D14" s="335"/>
      <c r="E14" s="174">
        <v>0</v>
      </c>
      <c r="F14" s="174">
        <v>4731315.4000000004</v>
      </c>
      <c r="G14" s="174">
        <v>4731315.4000000004</v>
      </c>
      <c r="H14" s="174">
        <v>0</v>
      </c>
      <c r="I14" s="174">
        <v>3964617</v>
      </c>
      <c r="J14" s="174">
        <v>3964617</v>
      </c>
      <c r="K14" s="174">
        <v>0</v>
      </c>
      <c r="L14" s="174">
        <v>5362835</v>
      </c>
      <c r="M14" s="174">
        <v>5362835</v>
      </c>
      <c r="N14" s="175">
        <v>0</v>
      </c>
      <c r="O14" s="175">
        <v>6449081</v>
      </c>
      <c r="P14" s="175">
        <v>6449081</v>
      </c>
      <c r="Q14" s="175">
        <v>0</v>
      </c>
      <c r="R14" s="175">
        <v>7448163</v>
      </c>
      <c r="S14" s="175">
        <v>7448163</v>
      </c>
    </row>
    <row r="15" spans="1:21">
      <c r="A15" s="334" t="s">
        <v>67</v>
      </c>
      <c r="B15" s="334"/>
      <c r="C15" s="335" t="s">
        <v>68</v>
      </c>
      <c r="D15" s="335"/>
      <c r="E15" s="174">
        <v>0</v>
      </c>
      <c r="F15" s="174">
        <v>159900</v>
      </c>
      <c r="G15" s="174">
        <v>159900</v>
      </c>
      <c r="H15" s="174">
        <v>0</v>
      </c>
      <c r="I15" s="174">
        <v>153600</v>
      </c>
      <c r="J15" s="174">
        <v>153600</v>
      </c>
      <c r="K15" s="174">
        <v>0</v>
      </c>
      <c r="L15" s="174">
        <v>145800</v>
      </c>
      <c r="M15" s="174">
        <v>145800</v>
      </c>
      <c r="N15" s="175">
        <v>0</v>
      </c>
      <c r="O15" s="175">
        <v>137000</v>
      </c>
      <c r="P15" s="175">
        <v>137000</v>
      </c>
      <c r="Q15" s="175">
        <v>0</v>
      </c>
      <c r="R15" s="175">
        <v>130000</v>
      </c>
      <c r="S15" s="175">
        <v>130000</v>
      </c>
    </row>
    <row r="16" spans="1:21" ht="15.75" customHeight="1">
      <c r="A16" s="330" t="s">
        <v>69</v>
      </c>
      <c r="B16" s="330"/>
      <c r="C16" s="330"/>
      <c r="D16" s="330"/>
      <c r="E16" s="174">
        <v>489185926</v>
      </c>
      <c r="F16" s="174">
        <v>711446237.75952375</v>
      </c>
      <c r="G16" s="174">
        <v>1200632163.7595239</v>
      </c>
      <c r="H16" s="174">
        <v>130916970</v>
      </c>
      <c r="I16" s="174">
        <v>682670393.4871428</v>
      </c>
      <c r="J16" s="174">
        <v>813587363.4871428</v>
      </c>
      <c r="K16" s="174">
        <v>145289278</v>
      </c>
      <c r="L16" s="174">
        <v>803591375.5659833</v>
      </c>
      <c r="M16" s="174">
        <v>948880653.5659833</v>
      </c>
      <c r="N16" s="175">
        <v>497713510</v>
      </c>
      <c r="O16" s="175">
        <v>987564750.03744078</v>
      </c>
      <c r="P16" s="175">
        <v>1485278260.0374408</v>
      </c>
      <c r="Q16" s="175">
        <v>1586689636</v>
      </c>
      <c r="R16" s="175">
        <v>1338036171.2391529</v>
      </c>
      <c r="S16" s="175">
        <v>2924725807.2391529</v>
      </c>
    </row>
    <row r="17" spans="1:17" ht="57" customHeight="1">
      <c r="A17" s="329" t="s">
        <v>651</v>
      </c>
      <c r="B17" s="329"/>
      <c r="C17" s="329"/>
      <c r="D17" s="329"/>
      <c r="E17" s="329"/>
      <c r="F17" s="329"/>
      <c r="G17" s="329"/>
      <c r="H17" s="329"/>
      <c r="I17" s="329"/>
      <c r="J17" s="329"/>
      <c r="K17" s="329"/>
      <c r="L17" s="329"/>
      <c r="M17" s="329"/>
      <c r="N17" s="27"/>
      <c r="O17" s="27"/>
      <c r="P17" s="27"/>
      <c r="Q17" s="28"/>
    </row>
    <row r="18" spans="1:17" ht="15.75" customHeight="1">
      <c r="A18" s="29"/>
      <c r="B18" s="29"/>
      <c r="C18" s="29"/>
      <c r="D18" s="29"/>
    </row>
    <row r="19" spans="1:17" ht="15.75" customHeight="1">
      <c r="A19" s="30" t="s">
        <v>668</v>
      </c>
      <c r="B19" s="30"/>
      <c r="D19" s="30"/>
      <c r="E19" s="24"/>
      <c r="F19" s="24" t="s">
        <v>660</v>
      </c>
      <c r="G19" s="113"/>
      <c r="H19" s="30"/>
      <c r="I19" s="24"/>
      <c r="J19" s="30"/>
      <c r="L19" s="30"/>
      <c r="M19" s="30"/>
      <c r="N19" s="30"/>
      <c r="O19" s="30"/>
    </row>
    <row r="20" spans="1:17" ht="15.75" customHeight="1">
      <c r="A20" s="10" t="s">
        <v>70</v>
      </c>
      <c r="B20" s="25">
        <v>2019</v>
      </c>
      <c r="C20" s="216">
        <v>2020</v>
      </c>
      <c r="D20" s="216">
        <v>2021</v>
      </c>
      <c r="E20" s="214">
        <v>2022</v>
      </c>
      <c r="F20" s="214">
        <v>2023</v>
      </c>
      <c r="H20" s="217"/>
      <c r="J20" s="217"/>
    </row>
    <row r="21" spans="1:17" ht="56.25" customHeight="1">
      <c r="A21" s="163" t="s">
        <v>793</v>
      </c>
      <c r="B21" s="176">
        <v>6795</v>
      </c>
      <c r="C21" s="215">
        <v>0</v>
      </c>
      <c r="D21" s="215">
        <v>0</v>
      </c>
      <c r="E21" s="213">
        <v>0</v>
      </c>
      <c r="F21" s="213">
        <v>74316</v>
      </c>
      <c r="H21" s="218"/>
      <c r="J21" s="218"/>
    </row>
    <row r="22" spans="1:17" ht="55.5" customHeight="1">
      <c r="A22" s="26" t="s">
        <v>71</v>
      </c>
      <c r="B22" s="176">
        <v>7312112</v>
      </c>
      <c r="C22" s="215">
        <v>5246212</v>
      </c>
      <c r="D22" s="215">
        <v>3807416.1</v>
      </c>
      <c r="E22" s="213">
        <v>2765118.1</v>
      </c>
      <c r="F22" s="213">
        <v>6739317</v>
      </c>
      <c r="H22" s="218"/>
      <c r="J22" s="218"/>
    </row>
    <row r="23" spans="1:17" ht="39.75" customHeight="1">
      <c r="A23" s="26" t="s">
        <v>72</v>
      </c>
      <c r="B23" s="176">
        <v>3147401</v>
      </c>
      <c r="C23" s="215">
        <v>4476382</v>
      </c>
      <c r="D23" s="215">
        <v>4788896.7</v>
      </c>
      <c r="E23" s="213">
        <v>6746590.4118258003</v>
      </c>
      <c r="F23" s="213">
        <v>5744689</v>
      </c>
      <c r="H23" s="218"/>
      <c r="J23" s="218"/>
    </row>
    <row r="24" spans="1:17" ht="36.75" customHeight="1">
      <c r="A24" s="26" t="s">
        <v>73</v>
      </c>
      <c r="B24" s="176">
        <v>25999020.9632692</v>
      </c>
      <c r="C24" s="215">
        <v>31455841.621860199</v>
      </c>
      <c r="D24" s="215">
        <v>38617879.481441602</v>
      </c>
      <c r="E24" s="213">
        <v>40021628.6506202</v>
      </c>
      <c r="F24" s="213">
        <v>48611339.755777799</v>
      </c>
      <c r="H24" s="218"/>
      <c r="J24" s="218"/>
    </row>
    <row r="25" spans="1:17" ht="69.75" customHeight="1">
      <c r="A25" s="26" t="s">
        <v>74</v>
      </c>
      <c r="B25" s="176">
        <v>0</v>
      </c>
      <c r="C25" s="215">
        <v>5096439</v>
      </c>
      <c r="D25" s="215">
        <v>7357000</v>
      </c>
      <c r="E25" s="213">
        <v>237000</v>
      </c>
      <c r="F25" s="213">
        <v>5476229</v>
      </c>
      <c r="H25" s="218"/>
      <c r="J25" s="218"/>
    </row>
    <row r="26" spans="1:17" ht="69.75" customHeight="1">
      <c r="A26" s="26" t="s">
        <v>75</v>
      </c>
      <c r="B26" s="176">
        <v>46191000</v>
      </c>
      <c r="C26" s="215">
        <v>17238000</v>
      </c>
      <c r="D26" s="215">
        <v>26520000</v>
      </c>
      <c r="E26" s="213">
        <v>8636000</v>
      </c>
      <c r="F26" s="213">
        <v>19656000</v>
      </c>
      <c r="H26" s="218"/>
      <c r="J26" s="218"/>
    </row>
    <row r="27" spans="1:17" ht="39.75" customHeight="1">
      <c r="A27" s="26" t="s">
        <v>76</v>
      </c>
      <c r="B27" s="176">
        <v>0</v>
      </c>
      <c r="C27" s="215">
        <v>0</v>
      </c>
      <c r="D27" s="215">
        <v>0</v>
      </c>
      <c r="E27" s="213">
        <v>19625</v>
      </c>
      <c r="F27" s="213">
        <v>107477</v>
      </c>
      <c r="H27" s="218"/>
      <c r="J27" s="218"/>
    </row>
    <row r="28" spans="1:17">
      <c r="A28" s="26" t="s">
        <v>77</v>
      </c>
      <c r="B28" s="176">
        <v>0</v>
      </c>
      <c r="C28" s="215">
        <v>0</v>
      </c>
      <c r="D28" s="215">
        <v>0</v>
      </c>
      <c r="E28" s="213">
        <v>0</v>
      </c>
      <c r="F28" s="213">
        <v>0</v>
      </c>
      <c r="H28" s="218"/>
      <c r="J28" s="218"/>
    </row>
    <row r="29" spans="1:17">
      <c r="A29" s="25" t="s">
        <v>69</v>
      </c>
      <c r="B29" s="176">
        <v>82656328.963269204</v>
      </c>
      <c r="C29" s="215">
        <v>63512874.621860199</v>
      </c>
      <c r="D29" s="215">
        <v>81091192.281441599</v>
      </c>
      <c r="E29" s="213">
        <v>58425962.162446</v>
      </c>
      <c r="F29" s="213">
        <v>86409367.755777806</v>
      </c>
      <c r="H29" s="218"/>
      <c r="J29" s="218"/>
    </row>
  </sheetData>
  <mergeCells count="25">
    <mergeCell ref="A4:D4"/>
    <mergeCell ref="A5:D5"/>
    <mergeCell ref="A6:B7"/>
    <mergeCell ref="C6:D7"/>
    <mergeCell ref="A8:A10"/>
    <mergeCell ref="C8:D8"/>
    <mergeCell ref="C9:D9"/>
    <mergeCell ref="C10:D10"/>
    <mergeCell ref="A15:B15"/>
    <mergeCell ref="C15:D15"/>
    <mergeCell ref="A16:D16"/>
    <mergeCell ref="A17:M17"/>
    <mergeCell ref="A13:B13"/>
    <mergeCell ref="C13:D13"/>
    <mergeCell ref="Q6:S6"/>
    <mergeCell ref="K6:M6"/>
    <mergeCell ref="N6:P6"/>
    <mergeCell ref="H6:J6"/>
    <mergeCell ref="A14:B14"/>
    <mergeCell ref="C14:D14"/>
    <mergeCell ref="E6:G6"/>
    <mergeCell ref="A11:B11"/>
    <mergeCell ref="C11:D11"/>
    <mergeCell ref="A12:B12"/>
    <mergeCell ref="C12:D12"/>
  </mergeCells>
  <phoneticPr fontId="1"/>
  <hyperlinks>
    <hyperlink ref="U1" location="目次!A1" display="目次に戻る" xr:uid="{FCF5DA7D-9F2A-452E-B62A-983A379C783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topLeftCell="A41" zoomScaleNormal="100" workbookViewId="0">
      <selection activeCell="D48" sqref="D48"/>
    </sheetView>
  </sheetViews>
  <sheetFormatPr defaultColWidth="9" defaultRowHeight="15"/>
  <cols>
    <col min="1" max="1" width="27.08203125" style="5" customWidth="1"/>
    <col min="2" max="7" width="12.08203125" style="5" customWidth="1"/>
    <col min="8" max="8" width="13.6640625" style="5" customWidth="1"/>
    <col min="9" max="16384" width="9" style="5"/>
  </cols>
  <sheetData>
    <row r="1" spans="1:7" ht="18">
      <c r="D1" s="6"/>
      <c r="E1" s="6"/>
      <c r="F1" s="119"/>
      <c r="G1" s="164" t="s">
        <v>10</v>
      </c>
    </row>
    <row r="2" spans="1:7" ht="19.5">
      <c r="A2" s="7" t="s">
        <v>11</v>
      </c>
    </row>
    <row r="3" spans="1:7" ht="15.75" customHeight="1">
      <c r="A3" s="7"/>
    </row>
    <row r="4" spans="1:7" ht="15.75" customHeight="1">
      <c r="A4" s="338" t="s">
        <v>794</v>
      </c>
      <c r="B4" s="338"/>
      <c r="C4" s="338"/>
      <c r="D4" s="338"/>
      <c r="E4" s="338"/>
      <c r="F4" s="338"/>
    </row>
    <row r="5" spans="1:7">
      <c r="A5" s="9" t="s">
        <v>12</v>
      </c>
      <c r="B5" s="10">
        <v>2018</v>
      </c>
      <c r="C5" s="10">
        <v>2019</v>
      </c>
      <c r="D5" s="10">
        <v>2020</v>
      </c>
      <c r="E5" s="10">
        <v>2021</v>
      </c>
      <c r="F5" s="10">
        <v>2022</v>
      </c>
      <c r="G5" s="10">
        <v>2023</v>
      </c>
    </row>
    <row r="6" spans="1:7">
      <c r="A6" s="11" t="s">
        <v>13</v>
      </c>
      <c r="B6" s="12"/>
      <c r="C6" s="12"/>
      <c r="D6" s="12"/>
      <c r="E6" s="12"/>
      <c r="F6" s="12"/>
      <c r="G6" s="12"/>
    </row>
    <row r="7" spans="1:7">
      <c r="A7" s="13" t="s">
        <v>14</v>
      </c>
      <c r="B7" s="14">
        <f>SUM(B8:B11)</f>
        <v>54913</v>
      </c>
      <c r="C7" s="14">
        <f>SUM(C8:C11)</f>
        <v>55262</v>
      </c>
      <c r="D7" s="14">
        <f>SUM(D8:D11)</f>
        <v>55576</v>
      </c>
      <c r="E7" s="14">
        <f>SUM(E8:E11)</f>
        <v>59091</v>
      </c>
      <c r="F7" s="14">
        <v>68950</v>
      </c>
      <c r="G7" s="14">
        <f>SUM(G8:G11)</f>
        <v>69517</v>
      </c>
    </row>
    <row r="8" spans="1:7">
      <c r="A8" s="13" t="s">
        <v>15</v>
      </c>
      <c r="B8" s="14">
        <v>14101</v>
      </c>
      <c r="C8" s="14">
        <v>13973</v>
      </c>
      <c r="D8" s="14">
        <v>13397</v>
      </c>
      <c r="E8" s="14">
        <v>14433</v>
      </c>
      <c r="F8" s="14">
        <v>15884</v>
      </c>
      <c r="G8" s="14">
        <v>16139</v>
      </c>
    </row>
    <row r="9" spans="1:7">
      <c r="A9" s="15" t="s">
        <v>16</v>
      </c>
      <c r="B9" s="14">
        <v>915</v>
      </c>
      <c r="C9" s="14">
        <v>890</v>
      </c>
      <c r="D9" s="14">
        <v>890</v>
      </c>
      <c r="E9" s="14">
        <v>891</v>
      </c>
      <c r="F9" s="14">
        <v>992</v>
      </c>
      <c r="G9" s="14">
        <v>911</v>
      </c>
    </row>
    <row r="10" spans="1:7">
      <c r="A10" s="16" t="s">
        <v>17</v>
      </c>
      <c r="B10" s="14">
        <v>36371</v>
      </c>
      <c r="C10" s="14">
        <v>36893</v>
      </c>
      <c r="D10" s="14">
        <v>38253</v>
      </c>
      <c r="E10" s="14">
        <v>41268</v>
      </c>
      <c r="F10" s="14">
        <v>49750</v>
      </c>
      <c r="G10" s="14">
        <v>50541</v>
      </c>
    </row>
    <row r="11" spans="1:7">
      <c r="A11" s="16" t="s">
        <v>18</v>
      </c>
      <c r="B11" s="14">
        <v>3526</v>
      </c>
      <c r="C11" s="14">
        <v>3506</v>
      </c>
      <c r="D11" s="14">
        <v>3036</v>
      </c>
      <c r="E11" s="14">
        <v>2499</v>
      </c>
      <c r="F11" s="14">
        <v>2324</v>
      </c>
      <c r="G11" s="14">
        <v>1926</v>
      </c>
    </row>
    <row r="12" spans="1:7">
      <c r="A12" s="16" t="s">
        <v>19</v>
      </c>
      <c r="B12" s="14">
        <f>SUM(B13:B16)</f>
        <v>19186</v>
      </c>
      <c r="C12" s="14">
        <f>SUM(C13:C16)</f>
        <v>19231</v>
      </c>
      <c r="D12" s="14">
        <f>SUM(D13:D16)</f>
        <v>19250</v>
      </c>
      <c r="E12" s="14">
        <f>SUM(E13:E16)</f>
        <v>20151.088934932599</v>
      </c>
      <c r="F12" s="14">
        <v>23518.534553113179</v>
      </c>
      <c r="G12" s="14">
        <f>SUM(G13:G16)</f>
        <v>23659</v>
      </c>
    </row>
    <row r="13" spans="1:7">
      <c r="A13" s="16" t="s">
        <v>20</v>
      </c>
      <c r="B13" s="14">
        <v>11941</v>
      </c>
      <c r="C13" s="14">
        <v>11994</v>
      </c>
      <c r="D13" s="14">
        <v>12237</v>
      </c>
      <c r="E13" s="14">
        <v>13058.2528</v>
      </c>
      <c r="F13" s="14">
        <v>15677.93433</v>
      </c>
      <c r="G13" s="14">
        <v>15926</v>
      </c>
    </row>
    <row r="14" spans="1:7">
      <c r="A14" s="16" t="s">
        <v>21</v>
      </c>
      <c r="B14" s="14">
        <v>2109</v>
      </c>
      <c r="C14" s="14">
        <v>2092</v>
      </c>
      <c r="D14" s="14">
        <v>2004</v>
      </c>
      <c r="E14" s="14">
        <v>2007.1285184999999</v>
      </c>
      <c r="F14" s="14">
        <v>2049.9859099999999</v>
      </c>
      <c r="G14" s="14">
        <v>2111</v>
      </c>
    </row>
    <row r="15" spans="1:7">
      <c r="A15" s="16" t="s">
        <v>22</v>
      </c>
      <c r="B15" s="14">
        <v>1922</v>
      </c>
      <c r="C15" s="14">
        <v>1937</v>
      </c>
      <c r="D15" s="14">
        <v>1880</v>
      </c>
      <c r="E15" s="14">
        <v>1960</v>
      </c>
      <c r="F15" s="14">
        <v>2021.5209480000001</v>
      </c>
      <c r="G15" s="14">
        <v>1892</v>
      </c>
    </row>
    <row r="16" spans="1:7">
      <c r="A16" s="16" t="s">
        <v>18</v>
      </c>
      <c r="B16" s="14">
        <v>3214</v>
      </c>
      <c r="C16" s="14">
        <v>3208</v>
      </c>
      <c r="D16" s="14">
        <v>3129</v>
      </c>
      <c r="E16" s="14">
        <v>3125.7076164325999</v>
      </c>
      <c r="F16" s="14">
        <v>3769.0933651131782</v>
      </c>
      <c r="G16" s="14">
        <v>3730</v>
      </c>
    </row>
    <row r="17" spans="1:7" ht="17">
      <c r="A17" s="16" t="s">
        <v>23</v>
      </c>
      <c r="B17" s="14">
        <v>1686</v>
      </c>
      <c r="C17" s="14">
        <v>1748</v>
      </c>
      <c r="D17" s="14">
        <v>1651</v>
      </c>
      <c r="E17" s="23">
        <f>SUM(E18+E19)</f>
        <v>1691625.30183</v>
      </c>
      <c r="F17" s="23">
        <v>1716396.6</v>
      </c>
      <c r="G17" s="421">
        <v>1673960.1600000001</v>
      </c>
    </row>
    <row r="18" spans="1:7" ht="17">
      <c r="A18" s="16" t="s">
        <v>24</v>
      </c>
      <c r="B18" s="14">
        <v>1116</v>
      </c>
      <c r="C18" s="14">
        <v>1139</v>
      </c>
      <c r="D18" s="14">
        <v>1026</v>
      </c>
      <c r="E18" s="23">
        <v>1050022.1018300001</v>
      </c>
      <c r="F18" s="23">
        <v>990892.1</v>
      </c>
      <c r="G18" s="421">
        <v>896086.85999999987</v>
      </c>
    </row>
    <row r="19" spans="1:7" ht="17">
      <c r="A19" s="16" t="s">
        <v>25</v>
      </c>
      <c r="B19" s="14">
        <v>569</v>
      </c>
      <c r="C19" s="14">
        <v>609</v>
      </c>
      <c r="D19" s="14">
        <v>625</v>
      </c>
      <c r="E19" s="23">
        <v>641603.19999999995</v>
      </c>
      <c r="F19" s="23">
        <v>725000</v>
      </c>
      <c r="G19" s="23">
        <v>777873.30000000016</v>
      </c>
    </row>
    <row r="20" spans="1:7">
      <c r="A20" s="11" t="s">
        <v>26</v>
      </c>
      <c r="B20" s="17"/>
      <c r="C20" s="17"/>
      <c r="D20" s="17"/>
      <c r="E20" s="17"/>
      <c r="F20" s="17"/>
      <c r="G20" s="17"/>
    </row>
    <row r="21" spans="1:7">
      <c r="A21" s="13" t="s">
        <v>27</v>
      </c>
      <c r="B21" s="18">
        <v>99755</v>
      </c>
      <c r="C21" s="18">
        <v>99465</v>
      </c>
      <c r="D21" s="18">
        <v>77182</v>
      </c>
      <c r="E21" s="18">
        <v>76790.293000000005</v>
      </c>
      <c r="F21" s="18">
        <v>81239</v>
      </c>
      <c r="G21" s="219">
        <v>80095190</v>
      </c>
    </row>
    <row r="22" spans="1:7">
      <c r="A22" s="13" t="s">
        <v>28</v>
      </c>
      <c r="B22" s="18">
        <v>11054</v>
      </c>
      <c r="C22" s="18">
        <v>11025</v>
      </c>
      <c r="D22" s="18">
        <v>10097</v>
      </c>
      <c r="E22" s="18">
        <v>10255.383900000001</v>
      </c>
      <c r="F22" s="18">
        <v>10853</v>
      </c>
      <c r="G22" s="18">
        <v>10610.717837894432</v>
      </c>
    </row>
    <row r="23" spans="1:7">
      <c r="A23" s="11" t="s">
        <v>29</v>
      </c>
      <c r="B23" s="19"/>
      <c r="C23" s="19"/>
      <c r="D23" s="19"/>
      <c r="E23" s="17"/>
      <c r="F23" s="17"/>
      <c r="G23" s="17"/>
    </row>
    <row r="24" spans="1:7">
      <c r="A24" s="13" t="s">
        <v>30</v>
      </c>
      <c r="B24" s="18">
        <v>5861</v>
      </c>
      <c r="C24" s="18">
        <v>5874</v>
      </c>
      <c r="D24" s="18">
        <v>5995</v>
      </c>
      <c r="E24" s="18">
        <v>6220</v>
      </c>
      <c r="F24" s="18">
        <v>6583</v>
      </c>
      <c r="G24" s="18">
        <v>6480</v>
      </c>
    </row>
    <row r="25" spans="1:7">
      <c r="A25" s="13" t="s">
        <v>31</v>
      </c>
      <c r="B25" s="18">
        <v>1940</v>
      </c>
      <c r="C25" s="18">
        <v>1938</v>
      </c>
      <c r="D25" s="18">
        <v>1877</v>
      </c>
      <c r="E25" s="18">
        <v>1884</v>
      </c>
      <c r="F25" s="18">
        <v>1761</v>
      </c>
      <c r="G25" s="18">
        <v>1536.4</v>
      </c>
    </row>
    <row r="26" spans="1:7">
      <c r="A26" s="211" t="s">
        <v>32</v>
      </c>
      <c r="B26" s="212">
        <v>2018</v>
      </c>
      <c r="C26" s="212">
        <v>2019</v>
      </c>
      <c r="D26" s="212">
        <v>2020</v>
      </c>
      <c r="E26" s="212">
        <v>2021</v>
      </c>
      <c r="F26" s="212">
        <v>2022</v>
      </c>
      <c r="G26" s="212">
        <v>2023</v>
      </c>
    </row>
    <row r="27" spans="1:7">
      <c r="A27" s="11" t="s">
        <v>33</v>
      </c>
      <c r="B27" s="17"/>
      <c r="C27" s="17"/>
      <c r="D27" s="17"/>
      <c r="E27" s="17"/>
      <c r="F27" s="17"/>
      <c r="G27" s="17"/>
    </row>
    <row r="28" spans="1:7" ht="17">
      <c r="A28" s="13" t="s">
        <v>34</v>
      </c>
      <c r="B28" s="18">
        <v>1068</v>
      </c>
      <c r="C28" s="18">
        <v>1158</v>
      </c>
      <c r="D28" s="18">
        <v>1105</v>
      </c>
      <c r="E28" s="23">
        <v>1111916.6000000001</v>
      </c>
      <c r="F28" s="23">
        <v>1120000</v>
      </c>
      <c r="G28" s="23">
        <v>1096435.6491</v>
      </c>
    </row>
    <row r="29" spans="1:7" ht="17">
      <c r="A29" s="13" t="s">
        <v>35</v>
      </c>
      <c r="B29" s="18">
        <v>395</v>
      </c>
      <c r="C29" s="18">
        <v>469</v>
      </c>
      <c r="D29" s="18">
        <v>474</v>
      </c>
      <c r="E29" s="23">
        <v>463656.6</v>
      </c>
      <c r="F29" s="23">
        <v>460000</v>
      </c>
      <c r="G29" s="23">
        <v>442034.04909999995</v>
      </c>
    </row>
    <row r="30" spans="1:7" ht="17">
      <c r="A30" s="13" t="s">
        <v>36</v>
      </c>
      <c r="B30" s="18">
        <v>673</v>
      </c>
      <c r="C30" s="18">
        <v>689</v>
      </c>
      <c r="D30" s="18">
        <v>631</v>
      </c>
      <c r="E30" s="23">
        <v>648260</v>
      </c>
      <c r="F30" s="23">
        <v>660000</v>
      </c>
      <c r="G30" s="23">
        <v>654401.6</v>
      </c>
    </row>
    <row r="31" spans="1:7">
      <c r="A31" s="15" t="s">
        <v>37</v>
      </c>
      <c r="B31" s="319">
        <v>97.6</v>
      </c>
      <c r="C31" s="319">
        <v>93.5</v>
      </c>
      <c r="D31" s="319">
        <v>67.3</v>
      </c>
      <c r="E31" s="319">
        <v>63.469081347394088</v>
      </c>
      <c r="F31" s="319">
        <v>73</v>
      </c>
      <c r="G31" s="319">
        <v>67.246969000000007</v>
      </c>
    </row>
    <row r="32" spans="1:7">
      <c r="A32" s="11" t="s">
        <v>38</v>
      </c>
      <c r="B32" s="17"/>
      <c r="C32" s="17"/>
      <c r="D32" s="17"/>
      <c r="E32" s="17"/>
      <c r="F32" s="17"/>
      <c r="G32" s="17"/>
    </row>
    <row r="33" spans="1:8">
      <c r="A33" s="13" t="s">
        <v>39</v>
      </c>
      <c r="B33" s="18">
        <v>2589</v>
      </c>
      <c r="C33" s="18">
        <v>2857</v>
      </c>
      <c r="D33" s="18">
        <v>2536</v>
      </c>
      <c r="E33" s="18">
        <v>2570.8266750000003</v>
      </c>
      <c r="F33" s="18">
        <v>2679</v>
      </c>
      <c r="G33" s="422">
        <v>2844.2804459999998</v>
      </c>
    </row>
    <row r="34" spans="1:8">
      <c r="A34" s="13" t="s">
        <v>40</v>
      </c>
      <c r="B34" s="18">
        <v>59</v>
      </c>
      <c r="C34" s="18">
        <v>55</v>
      </c>
      <c r="D34" s="18">
        <v>26</v>
      </c>
      <c r="E34" s="18">
        <f>2571-2557</f>
        <v>14</v>
      </c>
      <c r="F34" s="18">
        <v>12</v>
      </c>
      <c r="G34" s="422">
        <v>14.047701000000123</v>
      </c>
    </row>
    <row r="35" spans="1:8">
      <c r="A35" s="11" t="s">
        <v>41</v>
      </c>
      <c r="B35" s="19"/>
      <c r="C35" s="19"/>
      <c r="D35" s="19"/>
      <c r="E35" s="17"/>
      <c r="F35" s="17"/>
      <c r="G35" s="17"/>
    </row>
    <row r="36" spans="1:8" ht="17.5">
      <c r="A36" s="13" t="s">
        <v>969</v>
      </c>
      <c r="B36" s="18">
        <v>71714</v>
      </c>
      <c r="C36" s="18">
        <v>68334</v>
      </c>
      <c r="D36" s="18">
        <v>55187.1</v>
      </c>
      <c r="E36" s="18">
        <v>54813</v>
      </c>
      <c r="F36" s="18">
        <v>22070</v>
      </c>
      <c r="G36" s="422">
        <v>20207</v>
      </c>
      <c r="H36" s="314"/>
    </row>
    <row r="37" spans="1:8" ht="17">
      <c r="A37" s="13" t="s">
        <v>970</v>
      </c>
      <c r="B37" s="52">
        <v>0.01</v>
      </c>
      <c r="C37" s="52">
        <v>0.01</v>
      </c>
      <c r="D37" s="52">
        <v>0.01</v>
      </c>
      <c r="E37" s="52">
        <v>6.7953034767762452E-3</v>
      </c>
      <c r="F37" s="52">
        <v>7.4764875927599995E-3</v>
      </c>
      <c r="G37" s="52">
        <v>0.68599999999999994</v>
      </c>
    </row>
    <row r="38" spans="1:8" ht="17">
      <c r="A38" s="15" t="s">
        <v>971</v>
      </c>
      <c r="B38" s="20">
        <v>19.3</v>
      </c>
      <c r="C38" s="20">
        <v>16.2</v>
      </c>
      <c r="D38" s="20">
        <v>14.4</v>
      </c>
      <c r="E38" s="20">
        <v>16.971631979909528</v>
      </c>
      <c r="F38" s="20">
        <v>13.051146914625001</v>
      </c>
      <c r="G38" s="20">
        <v>9.4858085627142206</v>
      </c>
    </row>
    <row r="39" spans="1:8">
      <c r="A39" s="11" t="s">
        <v>43</v>
      </c>
      <c r="B39" s="17"/>
      <c r="C39" s="17"/>
      <c r="D39" s="17"/>
      <c r="E39" s="17"/>
      <c r="F39" s="17"/>
      <c r="G39" s="17"/>
    </row>
    <row r="40" spans="1:8" ht="17.5">
      <c r="A40" s="13" t="s">
        <v>969</v>
      </c>
      <c r="B40" s="18">
        <v>15489</v>
      </c>
      <c r="C40" s="18">
        <v>15520</v>
      </c>
      <c r="D40" s="18">
        <v>15745</v>
      </c>
      <c r="E40" s="18">
        <v>16454</v>
      </c>
      <c r="F40" s="18">
        <v>19948</v>
      </c>
      <c r="G40" s="18">
        <v>19250.045999999998</v>
      </c>
    </row>
    <row r="41" spans="1:8">
      <c r="A41" s="13" t="s">
        <v>44</v>
      </c>
      <c r="B41" s="18">
        <v>5004</v>
      </c>
      <c r="C41" s="18">
        <v>5033</v>
      </c>
      <c r="D41" s="18">
        <v>4843</v>
      </c>
      <c r="E41" s="18">
        <v>4860.8999999999996</v>
      </c>
      <c r="F41" s="18">
        <v>4490</v>
      </c>
      <c r="G41" s="18">
        <v>3963.8</v>
      </c>
    </row>
    <row r="42" spans="1:8">
      <c r="A42" s="15" t="s">
        <v>42</v>
      </c>
      <c r="B42" s="21">
        <v>2.5</v>
      </c>
      <c r="C42" s="21">
        <v>2.2999999999999998</v>
      </c>
      <c r="D42" s="21">
        <v>1.9</v>
      </c>
      <c r="E42" s="21">
        <v>1.7</v>
      </c>
      <c r="F42" s="21">
        <v>1.9</v>
      </c>
      <c r="G42" s="21">
        <v>1.6613537117903929</v>
      </c>
    </row>
    <row r="43" spans="1:8">
      <c r="A43" s="15" t="s">
        <v>44</v>
      </c>
      <c r="B43" s="21">
        <v>0.8</v>
      </c>
      <c r="C43" s="21">
        <v>0.7</v>
      </c>
      <c r="D43" s="21">
        <v>0.5</v>
      </c>
      <c r="E43" s="21">
        <v>0.5</v>
      </c>
      <c r="F43" s="21">
        <v>0.5</v>
      </c>
      <c r="G43" s="21">
        <v>0.32</v>
      </c>
    </row>
    <row r="44" spans="1:8" ht="66" customHeight="1">
      <c r="A44" s="431" t="s">
        <v>986</v>
      </c>
      <c r="B44" s="431"/>
      <c r="C44" s="431"/>
      <c r="D44" s="431"/>
      <c r="E44" s="431"/>
      <c r="F44" s="431"/>
    </row>
    <row r="45" spans="1:8">
      <c r="A45" s="5" t="s">
        <v>972</v>
      </c>
    </row>
    <row r="46" spans="1:8">
      <c r="A46" s="5" t="s">
        <v>973</v>
      </c>
    </row>
    <row r="47" spans="1:8">
      <c r="A47" s="5" t="s">
        <v>974</v>
      </c>
    </row>
    <row r="48" spans="1:8">
      <c r="A48" s="5" t="s">
        <v>652</v>
      </c>
    </row>
  </sheetData>
  <mergeCells count="2">
    <mergeCell ref="A44:F44"/>
    <mergeCell ref="A4:F4"/>
  </mergeCells>
  <phoneticPr fontId="1"/>
  <hyperlinks>
    <hyperlink ref="G1" location="目次!A1" display="目次に戻る" xr:uid="{44A1E144-8C66-4975-BDFF-AACDA101D4C3}"/>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topLeftCell="A4" zoomScale="115" zoomScaleNormal="115" workbookViewId="0">
      <selection activeCell="D14" sqref="D14"/>
    </sheetView>
  </sheetViews>
  <sheetFormatPr defaultColWidth="9" defaultRowHeight="15"/>
  <cols>
    <col min="1" max="1" width="18.08203125" style="5" bestFit="1" customWidth="1"/>
    <col min="2" max="6" width="18.58203125" style="5" customWidth="1"/>
    <col min="7" max="9" width="9" style="5"/>
    <col min="10" max="10" width="12.5" style="5" bestFit="1" customWidth="1"/>
    <col min="11" max="16384" width="9" style="5"/>
  </cols>
  <sheetData>
    <row r="1" spans="1:10" ht="18">
      <c r="D1" s="6"/>
      <c r="E1" s="6"/>
      <c r="F1" s="107" t="s">
        <v>10</v>
      </c>
    </row>
    <row r="2" spans="1:10" ht="19.5">
      <c r="A2" s="7" t="s">
        <v>11</v>
      </c>
    </row>
    <row r="3" spans="1:10" ht="19.5">
      <c r="A3" s="7"/>
    </row>
    <row r="4" spans="1:10" ht="16">
      <c r="A4" s="341" t="s">
        <v>796</v>
      </c>
      <c r="B4" s="341"/>
      <c r="C4" s="341"/>
      <c r="D4" s="341"/>
      <c r="E4" s="113" t="s">
        <v>665</v>
      </c>
    </row>
    <row r="5" spans="1:10">
      <c r="A5" s="10"/>
      <c r="B5" s="10"/>
      <c r="C5" s="10" t="s">
        <v>231</v>
      </c>
      <c r="D5" s="10" t="s">
        <v>232</v>
      </c>
      <c r="E5" s="10" t="s">
        <v>233</v>
      </c>
      <c r="F5" s="209"/>
    </row>
    <row r="6" spans="1:10" ht="17">
      <c r="A6" s="146" t="s">
        <v>221</v>
      </c>
      <c r="B6" s="147" t="s">
        <v>772</v>
      </c>
      <c r="C6" s="423">
        <v>16533.7</v>
      </c>
      <c r="D6" s="423">
        <v>0</v>
      </c>
      <c r="E6" s="428">
        <f>'環境8.スコープ3排出量'!E21</f>
        <v>1490022.4238527166</v>
      </c>
      <c r="F6" s="65"/>
    </row>
    <row r="7" spans="1:10">
      <c r="A7" s="148"/>
      <c r="B7" s="147" t="s">
        <v>222</v>
      </c>
      <c r="C7" s="423">
        <v>1062.4000000000001</v>
      </c>
      <c r="D7" s="423">
        <v>6167.3</v>
      </c>
      <c r="E7" s="429"/>
      <c r="F7" s="65"/>
    </row>
    <row r="8" spans="1:10">
      <c r="A8" s="148"/>
      <c r="B8" s="147" t="s">
        <v>223</v>
      </c>
      <c r="C8" s="423">
        <v>253.7</v>
      </c>
      <c r="D8" s="423">
        <v>180.4</v>
      </c>
      <c r="E8" s="429"/>
      <c r="F8" s="65"/>
    </row>
    <row r="9" spans="1:10">
      <c r="A9" s="148"/>
      <c r="B9" s="147" t="s">
        <v>224</v>
      </c>
      <c r="C9" s="423">
        <v>4.3</v>
      </c>
      <c r="D9" s="423">
        <v>68.099999999999994</v>
      </c>
      <c r="E9" s="429"/>
      <c r="F9" s="65"/>
    </row>
    <row r="10" spans="1:10">
      <c r="A10" s="149"/>
      <c r="B10" s="147" t="s">
        <v>394</v>
      </c>
      <c r="C10" s="423">
        <v>19250.099999999999</v>
      </c>
      <c r="D10" s="423">
        <v>0</v>
      </c>
      <c r="E10" s="429"/>
      <c r="F10" s="65"/>
    </row>
    <row r="11" spans="1:10">
      <c r="A11" s="146" t="s">
        <v>225</v>
      </c>
      <c r="B11" s="147" t="s">
        <v>226</v>
      </c>
      <c r="C11" s="423">
        <v>3673.4</v>
      </c>
      <c r="D11" s="423">
        <v>0</v>
      </c>
      <c r="E11" s="429"/>
      <c r="F11" s="65"/>
      <c r="J11" s="168"/>
    </row>
    <row r="12" spans="1:10">
      <c r="A12" s="148"/>
      <c r="B12" s="147" t="s">
        <v>227</v>
      </c>
      <c r="C12" s="424">
        <v>19242.599999999999</v>
      </c>
      <c r="D12" s="424">
        <v>13536.799999999997</v>
      </c>
      <c r="E12" s="429"/>
      <c r="F12" s="210"/>
    </row>
    <row r="13" spans="1:10">
      <c r="A13" s="149"/>
      <c r="B13" s="147" t="s">
        <v>228</v>
      </c>
      <c r="C13" s="424">
        <v>8333.7999999999993</v>
      </c>
      <c r="D13" s="424">
        <v>2946.1</v>
      </c>
      <c r="E13" s="429"/>
      <c r="F13" s="210"/>
    </row>
    <row r="14" spans="1:10">
      <c r="A14" s="146" t="s">
        <v>229</v>
      </c>
      <c r="B14" s="147" t="s">
        <v>669</v>
      </c>
      <c r="C14" s="423">
        <v>161921</v>
      </c>
      <c r="D14" s="423">
        <v>128380.59999999998</v>
      </c>
      <c r="E14" s="430"/>
      <c r="F14" s="210"/>
    </row>
    <row r="15" spans="1:10">
      <c r="A15" s="339" t="s">
        <v>230</v>
      </c>
      <c r="B15" s="340"/>
      <c r="C15" s="423">
        <f>SUM(C6:C14)</f>
        <v>230275</v>
      </c>
      <c r="D15" s="423">
        <f>SUM(D6:D14)</f>
        <v>151279.29999999999</v>
      </c>
      <c r="E15" s="423">
        <f>E6</f>
        <v>1490022.4238527166</v>
      </c>
      <c r="F15" s="210"/>
    </row>
    <row r="16" spans="1:10">
      <c r="A16" s="339" t="s">
        <v>880</v>
      </c>
      <c r="B16" s="340"/>
      <c r="C16" s="425">
        <f>C15+D15+E15</f>
        <v>1871576.7238527166</v>
      </c>
      <c r="D16" s="426"/>
      <c r="E16" s="427"/>
    </row>
    <row r="17" spans="1:5">
      <c r="A17" s="41" t="s">
        <v>643</v>
      </c>
      <c r="B17" s="41"/>
      <c r="C17" s="41"/>
      <c r="D17" s="41"/>
      <c r="E17" s="41"/>
    </row>
    <row r="18" spans="1:5">
      <c r="A18" s="5" t="s">
        <v>642</v>
      </c>
      <c r="D18" s="168"/>
    </row>
    <row r="19" spans="1:5" ht="18">
      <c r="C19" s="312"/>
      <c r="D19" s="65"/>
      <c r="E19" s="313"/>
    </row>
    <row r="20" spans="1:5">
      <c r="E20" s="313"/>
    </row>
    <row r="22" spans="1:5">
      <c r="C22" s="313"/>
      <c r="E22" s="323"/>
    </row>
  </sheetData>
  <mergeCells count="5">
    <mergeCell ref="A16:B16"/>
    <mergeCell ref="C16:E16"/>
    <mergeCell ref="A4:D4"/>
    <mergeCell ref="A15:B15"/>
    <mergeCell ref="E6:E14"/>
  </mergeCells>
  <phoneticPr fontId="1"/>
  <hyperlinks>
    <hyperlink ref="F1" location="目次!A1" display="目次に戻る" xr:uid="{00000000-0004-0000-0700-000000000000}"/>
  </hyperlink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topLeftCell="A3" workbookViewId="0">
      <selection activeCell="E8" sqref="E8"/>
    </sheetView>
  </sheetViews>
  <sheetFormatPr defaultColWidth="9" defaultRowHeight="15"/>
  <cols>
    <col min="1" max="1" width="5.58203125" style="5" customWidth="1"/>
    <col min="2" max="2" width="18.5" style="5" customWidth="1"/>
    <col min="3" max="3" width="12.58203125" style="5" customWidth="1"/>
    <col min="4" max="4" width="74.1640625" style="5" customWidth="1"/>
    <col min="5" max="5" width="16.6640625" style="5" customWidth="1"/>
    <col min="6" max="16384" width="9" style="5"/>
  </cols>
  <sheetData>
    <row r="1" spans="1:6" ht="18">
      <c r="E1" s="107" t="s">
        <v>10</v>
      </c>
    </row>
    <row r="2" spans="1:6" ht="19.5">
      <c r="A2" s="7" t="s">
        <v>11</v>
      </c>
    </row>
    <row r="3" spans="1:6" ht="19.5">
      <c r="A3" s="7"/>
    </row>
    <row r="4" spans="1:6">
      <c r="A4" s="341" t="s">
        <v>975</v>
      </c>
      <c r="B4" s="341"/>
      <c r="C4" s="341"/>
      <c r="D4" s="341"/>
      <c r="E4" s="341"/>
    </row>
    <row r="5" spans="1:6">
      <c r="A5" s="342" t="s">
        <v>117</v>
      </c>
      <c r="B5" s="343"/>
      <c r="C5" s="10" t="s">
        <v>118</v>
      </c>
      <c r="D5" s="10" t="s">
        <v>119</v>
      </c>
      <c r="E5" s="36" t="s">
        <v>120</v>
      </c>
    </row>
    <row r="6" spans="1:6" ht="30">
      <c r="A6" s="11">
        <v>1</v>
      </c>
      <c r="B6" s="44" t="s">
        <v>121</v>
      </c>
      <c r="C6" s="12" t="s">
        <v>122</v>
      </c>
      <c r="D6" s="45" t="s">
        <v>922</v>
      </c>
      <c r="E6" s="432">
        <v>1029180</v>
      </c>
      <c r="F6" s="118"/>
    </row>
    <row r="7" spans="1:6">
      <c r="A7" s="11">
        <v>2</v>
      </c>
      <c r="B7" s="44" t="s">
        <v>123</v>
      </c>
      <c r="C7" s="12" t="s">
        <v>122</v>
      </c>
      <c r="D7" s="44" t="s">
        <v>124</v>
      </c>
      <c r="E7" s="17">
        <v>99366.388375687864</v>
      </c>
      <c r="F7" s="118"/>
    </row>
    <row r="8" spans="1:6" ht="45">
      <c r="A8" s="11">
        <v>3</v>
      </c>
      <c r="B8" s="45" t="s">
        <v>923</v>
      </c>
      <c r="C8" s="12" t="s">
        <v>122</v>
      </c>
      <c r="D8" s="45" t="s">
        <v>924</v>
      </c>
      <c r="E8" s="432">
        <v>63237</v>
      </c>
      <c r="F8" s="118"/>
    </row>
    <row r="9" spans="1:6" ht="30">
      <c r="A9" s="11">
        <v>4</v>
      </c>
      <c r="B9" s="44" t="s">
        <v>125</v>
      </c>
      <c r="C9" s="12" t="s">
        <v>881</v>
      </c>
      <c r="D9" s="45" t="s">
        <v>963</v>
      </c>
      <c r="E9" s="17">
        <v>273.03983085328417</v>
      </c>
      <c r="F9" s="118"/>
    </row>
    <row r="10" spans="1:6">
      <c r="A10" s="11">
        <v>5</v>
      </c>
      <c r="B10" s="44" t="s">
        <v>128</v>
      </c>
      <c r="C10" s="12" t="s">
        <v>122</v>
      </c>
      <c r="D10" s="45" t="s">
        <v>925</v>
      </c>
      <c r="E10" s="432">
        <v>1364</v>
      </c>
      <c r="F10" s="118"/>
    </row>
    <row r="11" spans="1:6">
      <c r="A11" s="11">
        <v>6</v>
      </c>
      <c r="B11" s="44" t="s">
        <v>129</v>
      </c>
      <c r="C11" s="12" t="s">
        <v>122</v>
      </c>
      <c r="D11" s="45" t="s">
        <v>926</v>
      </c>
      <c r="E11" s="17">
        <v>9779.9625928091573</v>
      </c>
      <c r="F11" s="118"/>
    </row>
    <row r="12" spans="1:6">
      <c r="A12" s="11">
        <v>7</v>
      </c>
      <c r="B12" s="44" t="s">
        <v>130</v>
      </c>
      <c r="C12" s="12" t="s">
        <v>122</v>
      </c>
      <c r="D12" s="45" t="s">
        <v>927</v>
      </c>
      <c r="E12" s="317">
        <v>34574.977300653423</v>
      </c>
      <c r="F12" s="118"/>
    </row>
    <row r="13" spans="1:6" ht="30">
      <c r="A13" s="13">
        <v>8</v>
      </c>
      <c r="B13" s="46" t="s">
        <v>131</v>
      </c>
      <c r="C13" s="33" t="s">
        <v>126</v>
      </c>
      <c r="D13" s="47" t="s">
        <v>928</v>
      </c>
      <c r="E13" s="22" t="s">
        <v>672</v>
      </c>
      <c r="F13" s="118"/>
    </row>
    <row r="14" spans="1:6">
      <c r="A14" s="11">
        <v>9</v>
      </c>
      <c r="B14" s="44" t="s">
        <v>132</v>
      </c>
      <c r="C14" s="12" t="s">
        <v>122</v>
      </c>
      <c r="D14" s="45" t="s">
        <v>929</v>
      </c>
      <c r="E14" s="17">
        <v>13882.736488185245</v>
      </c>
      <c r="F14" s="118"/>
    </row>
    <row r="15" spans="1:6" ht="45">
      <c r="A15" s="13">
        <v>10</v>
      </c>
      <c r="B15" s="46" t="s">
        <v>133</v>
      </c>
      <c r="C15" s="33" t="s">
        <v>126</v>
      </c>
      <c r="D15" s="47" t="s">
        <v>930</v>
      </c>
      <c r="E15" s="22" t="s">
        <v>672</v>
      </c>
      <c r="F15" s="118"/>
    </row>
    <row r="16" spans="1:6" ht="30">
      <c r="A16" s="13">
        <v>11</v>
      </c>
      <c r="B16" s="46" t="s">
        <v>134</v>
      </c>
      <c r="C16" s="33" t="s">
        <v>126</v>
      </c>
      <c r="D16" s="47" t="s">
        <v>135</v>
      </c>
      <c r="E16" s="22" t="s">
        <v>672</v>
      </c>
      <c r="F16" s="118"/>
    </row>
    <row r="17" spans="1:6">
      <c r="A17" s="11">
        <v>12</v>
      </c>
      <c r="B17" s="44" t="s">
        <v>136</v>
      </c>
      <c r="C17" s="12" t="s">
        <v>122</v>
      </c>
      <c r="D17" s="45" t="s">
        <v>137</v>
      </c>
      <c r="E17" s="432">
        <v>49745</v>
      </c>
      <c r="F17" s="118"/>
    </row>
    <row r="18" spans="1:6">
      <c r="A18" s="11">
        <v>13</v>
      </c>
      <c r="B18" s="44" t="s">
        <v>138</v>
      </c>
      <c r="C18" s="12" t="s">
        <v>122</v>
      </c>
      <c r="D18" s="45" t="s">
        <v>931</v>
      </c>
      <c r="E18" s="17">
        <v>15963.374919850081</v>
      </c>
      <c r="F18" s="118"/>
    </row>
    <row r="19" spans="1:6">
      <c r="A19" s="11">
        <v>14</v>
      </c>
      <c r="B19" s="44" t="s">
        <v>139</v>
      </c>
      <c r="C19" s="12" t="s">
        <v>881</v>
      </c>
      <c r="D19" s="45" t="s">
        <v>932</v>
      </c>
      <c r="E19" s="17">
        <v>36127.426016542559</v>
      </c>
      <c r="F19" s="118"/>
    </row>
    <row r="20" spans="1:6">
      <c r="A20" s="11">
        <v>15</v>
      </c>
      <c r="B20" s="220" t="s">
        <v>140</v>
      </c>
      <c r="C20" s="221" t="s">
        <v>881</v>
      </c>
      <c r="D20" s="11" t="s">
        <v>933</v>
      </c>
      <c r="E20" s="318">
        <v>136528.51832813464</v>
      </c>
      <c r="F20" s="118"/>
    </row>
    <row r="21" spans="1:6">
      <c r="A21" s="344" t="s">
        <v>89</v>
      </c>
      <c r="B21" s="345"/>
      <c r="C21" s="345"/>
      <c r="D21" s="346"/>
      <c r="E21" s="432">
        <f>SUM(E6:E20)</f>
        <v>1490022.4238527166</v>
      </c>
      <c r="F21" s="118"/>
    </row>
    <row r="22" spans="1:6">
      <c r="A22" s="5" t="s">
        <v>921</v>
      </c>
    </row>
    <row r="23" spans="1:6">
      <c r="A23" s="41" t="s">
        <v>980</v>
      </c>
      <c r="B23" s="41"/>
      <c r="C23" s="41"/>
      <c r="D23" s="41"/>
    </row>
  </sheetData>
  <mergeCells count="3">
    <mergeCell ref="A4:E4"/>
    <mergeCell ref="A5:B5"/>
    <mergeCell ref="A21:D21"/>
  </mergeCells>
  <phoneticPr fontId="1"/>
  <hyperlinks>
    <hyperlink ref="E1" location="目次!A1" display="目次に戻る" xr:uid="{00000000-0004-0000-0A00-000000000000}"/>
  </hyperlinks>
  <pageMargins left="0.7" right="0.7"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51</vt:i4>
      </vt:variant>
    </vt:vector>
  </HeadingPairs>
  <TitlesOfParts>
    <vt:vector size="51" baseType="lpstr">
      <vt:lpstr>目次</vt:lpstr>
      <vt:lpstr>環境1.環境に関する認証取得状況</vt:lpstr>
      <vt:lpstr>環境2.食品廃棄物の再生利用実績	</vt:lpstr>
      <vt:lpstr>環境3.PRTR法等届出対象化学物質</vt:lpstr>
      <vt:lpstr>環境4.容器包装の再商品化義務量</vt:lpstr>
      <vt:lpstr>環境5.環境会計</vt:lpstr>
      <vt:lpstr>環境6.環境負荷の全体像</vt:lpstr>
      <vt:lpstr>環境7.2023 年度のCO2 排出量</vt:lpstr>
      <vt:lpstr>環境8.スコープ3排出量</vt:lpstr>
      <vt:lpstr>環境9.CO2排出量（スコープ1・2）</vt:lpstr>
      <vt:lpstr>環境10.エネルギー使用量（スコープ1・2）</vt:lpstr>
      <vt:lpstr>環境11.物流部門のCO2、NOx、燃料排出量</vt:lpstr>
      <vt:lpstr>環境12.販売用資機材新規導入状況</vt:lpstr>
      <vt:lpstr>環境13.特定プラスチック使用製品提供量の推移</vt:lpstr>
      <vt:lpstr>環境14.プラスチック使用製品産業廃棄物等の排出量</vt:lpstr>
      <vt:lpstr>環境15.生産拠点におけるWRI Aqueduct</vt:lpstr>
      <vt:lpstr>環境16.水リスク調査コスト</vt:lpstr>
      <vt:lpstr>環境17.水使用量</vt:lpstr>
      <vt:lpstr>環境18. 廃棄物排出量</vt:lpstr>
      <vt:lpstr>環境19.種類別廃棄物排出量と再資源化率</vt:lpstr>
      <vt:lpstr>環境20. 生産拠点における生物多様性</vt:lpstr>
      <vt:lpstr>環境21.海外生産拠点における水の定量データ</vt:lpstr>
      <vt:lpstr>環境22.国内生産拠点における水の定量データ</vt:lpstr>
      <vt:lpstr>環境23.地域別サイトレポート</vt:lpstr>
      <vt:lpstr>環境24.国内サイトレポート（本社工場）</vt:lpstr>
      <vt:lpstr>社会1. 低カロリー商品乳製品売上金額比率</vt:lpstr>
      <vt:lpstr>社会2.コミュニティ投資額</vt:lpstr>
      <vt:lpstr>社会3.CSR調達アンケート・スコアごとの取引先数</vt:lpstr>
      <vt:lpstr>社会4.グリーン購入率</vt:lpstr>
      <vt:lpstr>社会5.原材料の地元調達比率</vt:lpstr>
      <vt:lpstr>社会6.初任給と最低賃金との比較</vt:lpstr>
      <vt:lpstr>社会7.ヤクルト本社の人材データ</vt:lpstr>
      <vt:lpstr>社会8.海外ヤクルトグループの人材データ</vt:lpstr>
      <vt:lpstr>社会9.研修受講時間・費用</vt:lpstr>
      <vt:lpstr>社会10.代田イズム研修会</vt:lpstr>
      <vt:lpstr>社会11.女性管理職比率の推移</vt:lpstr>
      <vt:lpstr>社会12.障がい者雇用率の推移</vt:lpstr>
      <vt:lpstr>社会13.定年退職時における継続雇用率</vt:lpstr>
      <vt:lpstr>社会14.年次有給休暇の取得率と月間平均残業時間</vt:lpstr>
      <vt:lpstr>社会15. 育児休業取得率の推移</vt:lpstr>
      <vt:lpstr>社会16. 労働災害度数率・強度率</vt:lpstr>
      <vt:lpstr>社会17.人権啓発研修</vt:lpstr>
      <vt:lpstr>社会18.品質に関する認証取得</vt:lpstr>
      <vt:lpstr>社会19.ご相談の件数と内訳</vt:lpstr>
      <vt:lpstr>ガバナンス1.組織形態</vt:lpstr>
      <vt:lpstr>ガバナンス2.各組織体の開催状況</vt:lpstr>
      <vt:lpstr>ガバナンス3.監査役会における報告内訳</vt:lpstr>
      <vt:lpstr>ガバナンス4.役員報酬</vt:lpstr>
      <vt:lpstr>ガバナンス5.安否確認システムの訓練参加率</vt:lpstr>
      <vt:lpstr>ガバナンス6.内部通報制度利用実績</vt:lpstr>
      <vt:lpstr>ガバナンス7.各種研修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NCF</cp:lastModifiedBy>
  <cp:lastPrinted>2024-10-30T05:13:57Z</cp:lastPrinted>
  <dcterms:created xsi:type="dcterms:W3CDTF">2022-08-31T05:27:56Z</dcterms:created>
  <dcterms:modified xsi:type="dcterms:W3CDTF">2025-03-21T06:12:26Z</dcterms:modified>
</cp:coreProperties>
</file>