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s10099f2\HONTEN1\KOUHOUSITU\文書管理\ファイル連携\1_本店\1020_広報室\_限定公開\05CSR・環境推進室\4．情報開示\★CSRレポート\サステナビリティレポート2023\27.第三者検証後修正\3.ESGデータ集\"/>
    </mc:Choice>
  </mc:AlternateContent>
  <xr:revisionPtr revIDLastSave="0" documentId="13_ncr:1_{A19AF836-E51E-4084-89AF-4BA47DF48486}" xr6:coauthVersionLast="47" xr6:coauthVersionMax="47" xr10:uidLastSave="{00000000-0000-0000-0000-000000000000}"/>
  <bookViews>
    <workbookView xWindow="-108" yWindow="-108" windowWidth="23256" windowHeight="12576" xr2:uid="{00000000-000D-0000-FFFF-FFFF00000000}"/>
  </bookViews>
  <sheets>
    <sheet name="Contents" sheetId="1" r:id="rId1"/>
    <sheet name="E1.Environmental certification" sheetId="4" r:id="rId2"/>
    <sheet name="E2.Food loss and waste recycl_x0009_" sheetId="5" r:id="rId3"/>
    <sheet name="E3.PRTR Act etc." sheetId="7" r:id="rId4"/>
    <sheet name="E4.Packaging recycling" sheetId="8" r:id="rId5"/>
    <sheet name="E5.Economic accounting" sheetId="3" r:id="rId6"/>
    <sheet name="E6.Environmental impacts" sheetId="2" r:id="rId7"/>
    <sheet name="E7.CO2 emissions in FY2021" sheetId="9" r:id="rId8"/>
    <sheet name="E8.Scope 3" sheetId="12" r:id="rId9"/>
    <sheet name="E9.CO2 emissions (Scope1+2)" sheetId="10" r:id="rId10"/>
    <sheet name="E10.Energy use (Scope1+2)" sheetId="11" r:id="rId11"/>
    <sheet name="E11.CO2, NOx, fuel - logistics" sheetId="13" r:id="rId12"/>
    <sheet name="E12.Ecofriendly sales equipmet" sheetId="14" r:id="rId13"/>
    <sheet name="E13.Plastic-containing products" sheetId="15" r:id="rId14"/>
    <sheet name="E14.Plastic-using products" sheetId="52" r:id="rId15"/>
    <sheet name="E15.Water risk evaluation" sheetId="16" r:id="rId16"/>
    <sheet name="E16.Water risk survey cost" sheetId="17" r:id="rId17"/>
    <sheet name="E17.Water used" sheetId="20" r:id="rId18"/>
    <sheet name="E18.Waste generated" sheetId="21" r:id="rId19"/>
    <sheet name="E19.Waste and recycling rates" sheetId="22" r:id="rId20"/>
    <sheet name="E20.Biodiversity" sheetId="23" r:id="rId21"/>
    <sheet name="E21.Water data outside Japan" sheetId="18" r:id="rId22"/>
    <sheet name="E22.Water data in Japan_x0009_" sheetId="19" r:id="rId23"/>
    <sheet name="E23.Business site reports" sheetId="24" r:id="rId24"/>
    <sheet name="E24.Japanese business site" sheetId="25" r:id="rId25"/>
    <sheet name="S1.Low-sugar, reduced-calorie " sheetId="26" r:id="rId26"/>
    <sheet name="S2.Community investment " sheetId="27" r:id="rId27"/>
    <sheet name="S3.CSR procurement survey" sheetId="38" r:id="rId28"/>
    <sheet name="S4.Green procurement ratio" sheetId="39" r:id="rId29"/>
    <sheet name="S5.Locally-procured" sheetId="40" r:id="rId30"/>
    <sheet name="S6.Human rights" sheetId="29" r:id="rId31"/>
    <sheet name="S7.Social certification" sheetId="28" r:id="rId32"/>
    <sheet name="S8.Customer consultation" sheetId="41" r:id="rId33"/>
    <sheet name="S9.Starting salaries" sheetId="37" r:id="rId34"/>
    <sheet name="S10.Yakult Honsha-Humanresource" sheetId="31" r:id="rId35"/>
    <sheet name="S11.Outside Japan-Humanresource" sheetId="32" r:id="rId36"/>
    <sheet name="S12.Training time and cost" sheetId="30" r:id="rId37"/>
    <sheet name="S13.Shirota-ism workshops" sheetId="44" r:id="rId38"/>
    <sheet name="S14.Female managers " sheetId="33" r:id="rId39"/>
    <sheet name="S15.Employees with disabilitie" sheetId="34" r:id="rId40"/>
    <sheet name="S16.Continuous employment" sheetId="35" r:id="rId41"/>
    <sheet name="S17.Paid holidays,overtime hour" sheetId="36" r:id="rId42"/>
    <sheet name="S18.Taking parental leave" sheetId="42" r:id="rId43"/>
    <sheet name="S19.Work accident frequency" sheetId="43" r:id="rId44"/>
    <sheet name="G1.Governance organization" sheetId="45" r:id="rId45"/>
    <sheet name="G2.Frequency of meetings" sheetId="46" r:id="rId46"/>
    <sheet name="G3.Number of audit reports" sheetId="47" r:id="rId47"/>
    <sheet name="G4.Remuneration of officers" sheetId="48" r:id="rId48"/>
    <sheet name="G5. BCP drill participation" sheetId="51" r:id="rId49"/>
    <sheet name="G6.Internal reporting system" sheetId="49" r:id="rId50"/>
    <sheet name="G7.Training" sheetId="50" r:id="rId5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2" l="1"/>
  <c r="E15" i="9"/>
  <c r="F15" i="9" s="1"/>
  <c r="F14" i="9"/>
  <c r="F13" i="9"/>
  <c r="F12" i="9"/>
  <c r="F71" i="22" l="1"/>
  <c r="F72" i="22" s="1"/>
  <c r="E71" i="22"/>
  <c r="D71" i="22"/>
  <c r="C71" i="22"/>
  <c r="G70" i="22"/>
  <c r="G69" i="22"/>
  <c r="F68" i="22"/>
  <c r="E68" i="22"/>
  <c r="D68" i="22"/>
  <c r="C68" i="22"/>
  <c r="G67" i="22"/>
  <c r="G66" i="22"/>
  <c r="E59" i="22"/>
  <c r="D59" i="22"/>
  <c r="C59" i="22"/>
  <c r="F58" i="22"/>
  <c r="F57" i="22"/>
  <c r="F59" i="22" s="1"/>
  <c r="F60" i="22" s="1"/>
  <c r="E56" i="22"/>
  <c r="D56" i="22"/>
  <c r="C56" i="22"/>
  <c r="F55" i="22"/>
  <c r="F54" i="22"/>
  <c r="F56" i="22" s="1"/>
  <c r="C46" i="22"/>
  <c r="F46" i="22" s="1"/>
  <c r="F45" i="22"/>
  <c r="E45" i="22"/>
  <c r="F44" i="22"/>
  <c r="E44" i="22"/>
  <c r="E43" i="22"/>
  <c r="E42" i="22"/>
  <c r="F41" i="22"/>
  <c r="E41" i="22"/>
  <c r="E40" i="22"/>
  <c r="D40" i="22"/>
  <c r="C40" i="22"/>
  <c r="E23" i="22"/>
  <c r="D23" i="22"/>
  <c r="C23" i="22"/>
  <c r="F22" i="22"/>
  <c r="F21" i="22"/>
  <c r="E20" i="22"/>
  <c r="D20" i="22"/>
  <c r="C20" i="22"/>
  <c r="K33" i="24"/>
  <c r="F20" i="22" l="1"/>
  <c r="E72" i="22"/>
  <c r="C60" i="22"/>
  <c r="E24" i="22"/>
  <c r="C24" i="22"/>
  <c r="D24" i="22"/>
  <c r="G71" i="22"/>
  <c r="F24" i="22"/>
  <c r="F40" i="22"/>
  <c r="C72" i="22"/>
  <c r="D72" i="22"/>
  <c r="E46" i="22"/>
  <c r="E47" i="22" s="1"/>
  <c r="F23" i="22"/>
  <c r="D60" i="22"/>
  <c r="E60" i="22"/>
  <c r="C47" i="22"/>
  <c r="D47" i="22"/>
  <c r="G68" i="22"/>
  <c r="D33" i="24"/>
  <c r="F10" i="35"/>
  <c r="G72" i="22" l="1"/>
  <c r="F47" i="22"/>
  <c r="F52" i="31"/>
  <c r="E52" i="31"/>
  <c r="D52" i="31"/>
  <c r="C52" i="31"/>
  <c r="B52" i="31"/>
  <c r="F47" i="31"/>
  <c r="E47" i="31"/>
  <c r="D47" i="31"/>
  <c r="C47" i="31"/>
  <c r="B47" i="31"/>
  <c r="F46" i="31"/>
  <c r="E46" i="31"/>
  <c r="D46" i="31"/>
  <c r="C46" i="31"/>
  <c r="B46" i="31"/>
  <c r="F42" i="31"/>
  <c r="E42" i="31"/>
  <c r="D42" i="31"/>
  <c r="C42" i="31"/>
  <c r="B42" i="31"/>
  <c r="F39" i="31"/>
  <c r="E39" i="31"/>
  <c r="D39" i="31"/>
  <c r="C39" i="31"/>
  <c r="B39" i="31"/>
  <c r="F36" i="31"/>
  <c r="E36" i="31"/>
  <c r="D36" i="31"/>
  <c r="C36" i="31"/>
  <c r="B36" i="31"/>
  <c r="F30" i="31"/>
  <c r="F29" i="31"/>
  <c r="F28" i="31"/>
  <c r="F27" i="31"/>
  <c r="F25" i="31"/>
  <c r="F14" i="31"/>
  <c r="F13" i="31"/>
  <c r="F45" i="31" l="1"/>
  <c r="C45" i="31"/>
  <c r="E45" i="31"/>
  <c r="D45" i="31"/>
  <c r="B45" i="31"/>
  <c r="H22" i="19" l="1"/>
  <c r="B22" i="19"/>
  <c r="N22" i="19" s="1"/>
  <c r="H21" i="19"/>
  <c r="B21" i="19"/>
  <c r="H20" i="19"/>
  <c r="B20" i="19"/>
  <c r="H19" i="19"/>
  <c r="B19" i="19"/>
  <c r="H18" i="19"/>
  <c r="H17" i="19" s="1"/>
  <c r="B18" i="19"/>
  <c r="N18" i="19" s="1"/>
  <c r="J17" i="19"/>
  <c r="J23" i="19" s="1"/>
  <c r="I17" i="19"/>
  <c r="G17" i="19"/>
  <c r="F17" i="19"/>
  <c r="E17" i="19"/>
  <c r="D17" i="19"/>
  <c r="C17" i="19"/>
  <c r="H16" i="19"/>
  <c r="B16" i="19"/>
  <c r="H15" i="19"/>
  <c r="B15" i="19"/>
  <c r="N15" i="19" s="1"/>
  <c r="H14" i="19"/>
  <c r="B14" i="19"/>
  <c r="B13" i="19"/>
  <c r="N13" i="19" s="1"/>
  <c r="H12" i="19"/>
  <c r="B12" i="19"/>
  <c r="N12" i="19" s="1"/>
  <c r="H11" i="19"/>
  <c r="B11" i="19"/>
  <c r="H10" i="19"/>
  <c r="B10" i="19"/>
  <c r="M9" i="19"/>
  <c r="M23" i="19" s="1"/>
  <c r="L9" i="19"/>
  <c r="L23" i="19" s="1"/>
  <c r="K9" i="19"/>
  <c r="K23" i="19" s="1"/>
  <c r="J9" i="19"/>
  <c r="I9" i="19"/>
  <c r="G9" i="19"/>
  <c r="G23" i="19" s="1"/>
  <c r="F9" i="19"/>
  <c r="F23" i="19" s="1"/>
  <c r="E9" i="19"/>
  <c r="E23" i="19" s="1"/>
  <c r="D9" i="19"/>
  <c r="D23" i="19" s="1"/>
  <c r="C9" i="19"/>
  <c r="B9" i="19" l="1"/>
  <c r="B17" i="19"/>
  <c r="N21" i="19"/>
  <c r="I23" i="19"/>
  <c r="N14" i="19"/>
  <c r="H9" i="19"/>
  <c r="H23" i="19" s="1"/>
  <c r="N19" i="19"/>
  <c r="N17" i="19" s="1"/>
  <c r="C23" i="19"/>
  <c r="N16" i="19"/>
  <c r="N20" i="19"/>
  <c r="N10" i="19"/>
  <c r="N11" i="19"/>
  <c r="N9" i="19" l="1"/>
  <c r="B23" i="19"/>
  <c r="N23" i="19" s="1"/>
  <c r="I33" i="24"/>
  <c r="G33" i="24"/>
  <c r="E33" i="24"/>
  <c r="E17" i="2" l="1"/>
  <c r="E34" i="2" l="1"/>
  <c r="E12" i="2"/>
  <c r="E7" i="2"/>
  <c r="D12" i="2" l="1"/>
  <c r="C12" i="2"/>
  <c r="B12" i="2"/>
  <c r="D7" i="2"/>
  <c r="C7" i="2"/>
  <c r="B7" i="2"/>
</calcChain>
</file>

<file path=xl/sharedStrings.xml><?xml version="1.0" encoding="utf-8"?>
<sst xmlns="http://schemas.openxmlformats.org/spreadsheetml/2006/main" count="1309" uniqueCount="816">
  <si>
    <t>INPUT</t>
    <phoneticPr fontId="1"/>
  </si>
  <si>
    <t>OUTPUT</t>
    <phoneticPr fontId="1"/>
  </si>
  <si>
    <t>○</t>
    <phoneticPr fontId="1"/>
  </si>
  <si>
    <t>◯</t>
  </si>
  <si>
    <t>―</t>
  </si>
  <si>
    <t>―</t>
    <phoneticPr fontId="1"/>
  </si>
  <si>
    <r>
      <t>0</t>
    </r>
    <r>
      <rPr>
        <vertAlign val="superscript"/>
        <sz val="11"/>
        <color theme="1"/>
        <rFont val="Meiryo UI"/>
        <family val="3"/>
        <charset val="128"/>
      </rPr>
      <t>※</t>
    </r>
    <phoneticPr fontId="1"/>
  </si>
  <si>
    <t>ー</t>
    <phoneticPr fontId="1"/>
  </si>
  <si>
    <t>HACCP</t>
    <phoneticPr fontId="1"/>
  </si>
  <si>
    <t>ISO 9001</t>
    <phoneticPr fontId="1"/>
  </si>
  <si>
    <t>ISO 22000</t>
    <phoneticPr fontId="1"/>
  </si>
  <si>
    <t>FSSC 22000</t>
    <phoneticPr fontId="1"/>
  </si>
  <si>
    <t>GMP</t>
    <phoneticPr fontId="1"/>
  </si>
  <si>
    <t>Halal</t>
    <phoneticPr fontId="1"/>
  </si>
  <si>
    <t>SQF</t>
    <phoneticPr fontId="1"/>
  </si>
  <si>
    <r>
      <t>2</t>
    </r>
    <r>
      <rPr>
        <vertAlign val="superscript"/>
        <sz val="11"/>
        <color theme="1"/>
        <rFont val="Meiryo UI"/>
        <family val="3"/>
        <charset val="128"/>
      </rPr>
      <t>※3</t>
    </r>
    <phoneticPr fontId="1"/>
  </si>
  <si>
    <t>ISO 45001</t>
    <phoneticPr fontId="1"/>
  </si>
  <si>
    <t>N/A</t>
  </si>
  <si>
    <t>◯</t>
    <phoneticPr fontId="1"/>
  </si>
  <si>
    <t>-</t>
  </si>
  <si>
    <t>-</t>
    <phoneticPr fontId="1"/>
  </si>
  <si>
    <t>Environmental data</t>
  </si>
  <si>
    <t>Social data</t>
    <phoneticPr fontId="1"/>
  </si>
  <si>
    <t>Governance data</t>
  </si>
  <si>
    <t>Contents</t>
    <phoneticPr fontId="1"/>
  </si>
  <si>
    <t>1. Status of ISO 14001 environmental certification</t>
    <phoneticPr fontId="1"/>
  </si>
  <si>
    <t>Yakult Central Institute</t>
    <phoneticPr fontId="1"/>
  </si>
  <si>
    <t>Plants outside Japan (27 sites in total)</t>
    <phoneticPr fontId="1"/>
  </si>
  <si>
    <t>Yakult Honsha plants and bottling companies in Japan (12 sites in total)</t>
    <phoneticPr fontId="1"/>
  </si>
  <si>
    <t>Marketing companies in Japan (101 in total)</t>
    <phoneticPr fontId="1"/>
  </si>
  <si>
    <t xml:space="preserve">2. Food loss and waste recycling results </t>
    <phoneticPr fontId="1"/>
  </si>
  <si>
    <t>Volume generated (t)</t>
    <phoneticPr fontId="1"/>
  </si>
  <si>
    <t>Volume recycled (t)</t>
    <phoneticPr fontId="1"/>
  </si>
  <si>
    <t>Recycling, etc. rate (%)</t>
    <phoneticPr fontId="1"/>
  </si>
  <si>
    <t>Recycling applications</t>
    <phoneticPr fontId="1"/>
  </si>
  <si>
    <t>Fertilizer, animal feeds, etc.</t>
    <phoneticPr fontId="1"/>
  </si>
  <si>
    <t>●Fiscal 2021</t>
    <phoneticPr fontId="1"/>
  </si>
  <si>
    <t>Chemical</t>
    <phoneticPr fontId="1"/>
  </si>
  <si>
    <t>Amount handled
(kg/year)</t>
    <phoneticPr fontId="1"/>
  </si>
  <si>
    <t>Amount released
(kg/year)</t>
    <phoneticPr fontId="1"/>
  </si>
  <si>
    <t>Amount transferred
(kg/year)</t>
    <phoneticPr fontId="1"/>
  </si>
  <si>
    <t>PRTR Act</t>
    <phoneticPr fontId="1"/>
  </si>
  <si>
    <t>Tokyo
Metropolitan
Ordinance</t>
    <phoneticPr fontId="1"/>
  </si>
  <si>
    <t>Chloroform</t>
    <phoneticPr fontId="1"/>
  </si>
  <si>
    <t>Methanol</t>
    <phoneticPr fontId="1"/>
  </si>
  <si>
    <t>Sulfuric acid</t>
    <phoneticPr fontId="1"/>
  </si>
  <si>
    <t>Note: The chemicals are primarily used as reaction solvents and extraction solvents. Sulfuric acid is used to adjust pH, etc. The figures stated above were reported to the government and Tokyo officials.</t>
  </si>
  <si>
    <t>●Fiscal 2020</t>
    <phoneticPr fontId="1"/>
  </si>
  <si>
    <t>Sulfuric acid</t>
  </si>
  <si>
    <t>●Fiscal 2019</t>
    <phoneticPr fontId="1"/>
  </si>
  <si>
    <t>Ethyl acetate</t>
    <phoneticPr fontId="1"/>
  </si>
  <si>
    <t>Hexane</t>
    <phoneticPr fontId="1"/>
  </si>
  <si>
    <t>●Fiscal 2018</t>
    <phoneticPr fontId="1"/>
  </si>
  <si>
    <t>Acetone</t>
    <phoneticPr fontId="1"/>
  </si>
  <si>
    <t>●Fiscal 2022</t>
    <phoneticPr fontId="1"/>
  </si>
  <si>
    <t xml:space="preserve">3. Substances used by the Yakult Central Institute (Kunitachi City, Tokyo) </t>
    <phoneticPr fontId="1"/>
  </si>
  <si>
    <t>4. Container and packaging obligatory recycling volume</t>
    <phoneticPr fontId="1"/>
  </si>
  <si>
    <t>Container and packaging type</t>
    <phoneticPr fontId="1"/>
  </si>
  <si>
    <t>Glass bottles (t)</t>
  </si>
  <si>
    <t>PET plastic bottles (t)</t>
    <phoneticPr fontId="1"/>
  </si>
  <si>
    <t>Plastic containers and packaging (t)</t>
    <phoneticPr fontId="1"/>
  </si>
  <si>
    <t>Paper containers and packaging (t)</t>
    <phoneticPr fontId="1"/>
  </si>
  <si>
    <t>Total</t>
    <phoneticPr fontId="1"/>
  </si>
  <si>
    <t>FY2018</t>
    <phoneticPr fontId="1"/>
  </si>
  <si>
    <t>FY2019</t>
    <phoneticPr fontId="1"/>
  </si>
  <si>
    <t>FY2020</t>
    <phoneticPr fontId="1"/>
  </si>
  <si>
    <t>FY2021</t>
    <phoneticPr fontId="1"/>
  </si>
  <si>
    <t>FY2022</t>
    <phoneticPr fontId="1"/>
  </si>
  <si>
    <t>Fiscal year</t>
  </si>
  <si>
    <t>Certified sites</t>
    <phoneticPr fontId="1"/>
  </si>
  <si>
    <t>Certification rate</t>
    <phoneticPr fontId="1"/>
  </si>
  <si>
    <t>5. Economic accounting results / Economic benefits associated with environmental conservation measures</t>
    <phoneticPr fontId="1"/>
  </si>
  <si>
    <t>●Economic accounting results</t>
    <phoneticPr fontId="1"/>
  </si>
  <si>
    <t>Item</t>
    <phoneticPr fontId="1"/>
  </si>
  <si>
    <t>Main activities</t>
    <phoneticPr fontId="1"/>
  </si>
  <si>
    <t>(1) Business area costs</t>
    <phoneticPr fontId="1"/>
  </si>
  <si>
    <t>1. Pollution prevention costs</t>
    <phoneticPr fontId="1"/>
  </si>
  <si>
    <t>Prevention of water contamination, atmospheric pollution and soil contamination</t>
    <phoneticPr fontId="1"/>
  </si>
  <si>
    <t>2. Global environment conservation costs</t>
    <phoneticPr fontId="1"/>
  </si>
  <si>
    <r>
      <t>Reduction of CO</t>
    </r>
    <r>
      <rPr>
        <vertAlign val="subscript"/>
        <sz val="11"/>
        <color theme="1"/>
        <rFont val="Meiryo UI"/>
        <family val="3"/>
        <charset val="128"/>
      </rPr>
      <t>2</t>
    </r>
    <r>
      <rPr>
        <sz val="11"/>
        <color theme="1"/>
        <rFont val="Meiryo UI"/>
        <family val="3"/>
        <charset val="128"/>
      </rPr>
      <t>, energy conservation, solar power generation equipment</t>
    </r>
    <phoneticPr fontId="1"/>
  </si>
  <si>
    <t>3. Resource recycling costs</t>
    <phoneticPr fontId="1"/>
  </si>
  <si>
    <t>Empty container collection vehicle, material and equipment development/ introduction subsidy expense, waste recycling, recycled plastic product manufacturing</t>
    <phoneticPr fontId="1"/>
  </si>
  <si>
    <t>(2) Upstream/downstream costs</t>
  </si>
  <si>
    <t>Containers and Packaging Recycling Act commissioned recycling fees, vending machine overhaul</t>
    <phoneticPr fontId="1"/>
  </si>
  <si>
    <t>(3) Administration costs</t>
  </si>
  <si>
    <t>Plant grounds green area management, environmental management system renovation and maintenance, CSR Report, environmental impacts monitoring expenses, employee environmental education program expenses</t>
    <phoneticPr fontId="1"/>
  </si>
  <si>
    <t>(4) R&amp;D costs</t>
    <phoneticPr fontId="1"/>
  </si>
  <si>
    <t>Consideration of improvements to containers and packaging</t>
    <phoneticPr fontId="1"/>
  </si>
  <si>
    <t>(5) Social activity costs</t>
    <phoneticPr fontId="1"/>
  </si>
  <si>
    <t>Plant vicinity cleanup campaign, donations to organizations engaged in environmental protection activities</t>
    <phoneticPr fontId="1"/>
  </si>
  <si>
    <t>(6) Environmental remediation costs*</t>
    <phoneticPr fontId="1"/>
  </si>
  <si>
    <t>Pollution load levy</t>
    <phoneticPr fontId="1"/>
  </si>
  <si>
    <t>Investment</t>
    <phoneticPr fontId="1"/>
  </si>
  <si>
    <t>Expense</t>
    <phoneticPr fontId="1"/>
  </si>
  <si>
    <t>(millions of yen)</t>
    <phoneticPr fontId="1"/>
  </si>
  <si>
    <t>●Economic benefits associated with environmental conservation measures</t>
  </si>
  <si>
    <t>Type of benefit</t>
    <phoneticPr fontId="1"/>
  </si>
  <si>
    <t>Reduction of waste disposal costs associated with recycling</t>
    <phoneticPr fontId="1"/>
  </si>
  <si>
    <t>Income from recycling</t>
    <phoneticPr fontId="1"/>
  </si>
  <si>
    <t>Cost reductions resulting from resource conservation</t>
    <phoneticPr fontId="1"/>
  </si>
  <si>
    <t>Cost reductions resulting from energy conservation</t>
    <phoneticPr fontId="1"/>
  </si>
  <si>
    <t>Cost reductions resulting from packaging weight reductions</t>
    <phoneticPr fontId="1"/>
  </si>
  <si>
    <t>Cost reductions resulting from the overhaul and reuse of vending machines</t>
    <phoneticPr fontId="1"/>
  </si>
  <si>
    <t>Gains resulting from green purchasing</t>
    <phoneticPr fontId="1"/>
  </si>
  <si>
    <t>Other</t>
    <phoneticPr fontId="1"/>
  </si>
  <si>
    <t>*  Environmental remediation costs = pollution load levy 
This is a special charge levied on operators of facilities that generate soot, etc., and other specified facilities as a means of gathering a portion of the funds required for the distribution of compensation based on Japan’s pollution-related health damage compensation system.
Note: Because the figures are rounded off, the sum of the breakdown figures and the total may not match.</t>
    <phoneticPr fontId="1"/>
  </si>
  <si>
    <t>6. Environmental impacts of business activities (From production through delivery)</t>
    <phoneticPr fontId="1"/>
  </si>
  <si>
    <t>●Resource consumption</t>
    <phoneticPr fontId="1"/>
  </si>
  <si>
    <t>Raw materials (t)</t>
    <phoneticPr fontId="1"/>
  </si>
  <si>
    <t>　Skim milk powder (t)</t>
    <phoneticPr fontId="1"/>
  </si>
  <si>
    <t>　Whole milk powder (t)</t>
    <phoneticPr fontId="1"/>
  </si>
  <si>
    <t>　Sugar (t)</t>
    <phoneticPr fontId="1"/>
  </si>
  <si>
    <t>　Other raw materials (t)</t>
    <phoneticPr fontId="1"/>
  </si>
  <si>
    <t>Packaging materials (t)</t>
    <phoneticPr fontId="1"/>
  </si>
  <si>
    <t>　Plastic containers (t)</t>
    <phoneticPr fontId="1"/>
  </si>
  <si>
    <t>　Paper cartons (t)</t>
    <phoneticPr fontId="1"/>
  </si>
  <si>
    <t>　Cardboard boxes (t)</t>
    <phoneticPr fontId="1"/>
  </si>
  <si>
    <t>　Other packaging materials (t)</t>
    <phoneticPr fontId="1"/>
  </si>
  <si>
    <t>●Energy consumption</t>
    <phoneticPr fontId="1"/>
  </si>
  <si>
    <t>Fuel (crude oil equivalent) (kl)</t>
    <phoneticPr fontId="1"/>
  </si>
  <si>
    <t>●Logistics / Sales</t>
    <phoneticPr fontId="1"/>
  </si>
  <si>
    <t>Light oil (kl)</t>
    <phoneticPr fontId="1"/>
  </si>
  <si>
    <t xml:space="preserve">  Including: Used by a logistics subsidiary (kl)</t>
  </si>
  <si>
    <t>BOD emissions (t)</t>
    <phoneticPr fontId="1"/>
  </si>
  <si>
    <t>●Production: Waste generated</t>
    <phoneticPr fontId="1"/>
  </si>
  <si>
    <t>Waste generated (t)</t>
    <phoneticPr fontId="1"/>
  </si>
  <si>
    <t>Final disposal (t)</t>
    <phoneticPr fontId="1"/>
  </si>
  <si>
    <t>●Production: Atmospheric emissions</t>
    <phoneticPr fontId="1"/>
  </si>
  <si>
    <r>
      <t>CO</t>
    </r>
    <r>
      <rPr>
        <vertAlign val="subscript"/>
        <sz val="11"/>
        <color theme="1"/>
        <rFont val="Meiryo UI"/>
        <family val="3"/>
        <charset val="128"/>
      </rPr>
      <t>2*</t>
    </r>
    <r>
      <rPr>
        <sz val="11"/>
        <color theme="1"/>
        <rFont val="Meiryo UI"/>
        <family val="3"/>
        <charset val="128"/>
      </rPr>
      <t xml:space="preserve"> (t)</t>
    </r>
  </si>
  <si>
    <t>●Logistics / Sales: Atmospheric emissions</t>
    <phoneticPr fontId="1"/>
  </si>
  <si>
    <t xml:space="preserve">  Including: Used by a logistics subsidiary (t)</t>
    <phoneticPr fontId="1"/>
  </si>
  <si>
    <t>●Production: Wastewater discharged</t>
    <phoneticPr fontId="1"/>
  </si>
  <si>
    <t>Yakult Honsha</t>
    <phoneticPr fontId="25"/>
  </si>
  <si>
    <t>Plants*</t>
    <phoneticPr fontId="25"/>
  </si>
  <si>
    <t>Yakult Central Institute</t>
    <phoneticPr fontId="25"/>
  </si>
  <si>
    <t>Head office/branches</t>
    <phoneticPr fontId="25"/>
  </si>
  <si>
    <t>Pharmaceutical branches</t>
    <phoneticPr fontId="25"/>
  </si>
  <si>
    <t>Logistics department</t>
    <phoneticPr fontId="25"/>
  </si>
  <si>
    <t>Consolidated subsidiaries (Japan)</t>
    <phoneticPr fontId="25"/>
  </si>
  <si>
    <t>Bottling companies</t>
    <phoneticPr fontId="25"/>
  </si>
  <si>
    <t>Marketing companies</t>
    <phoneticPr fontId="25"/>
  </si>
  <si>
    <t>Other</t>
    <phoneticPr fontId="25"/>
  </si>
  <si>
    <t>Plants/business sites</t>
    <phoneticPr fontId="25"/>
  </si>
  <si>
    <t>Consolidated subsidiaries (overseas)</t>
    <phoneticPr fontId="25"/>
  </si>
  <si>
    <t>Total</t>
    <phoneticPr fontId="25"/>
  </si>
  <si>
    <t>Scope 1</t>
    <phoneticPr fontId="1"/>
  </si>
  <si>
    <t>Scope 2</t>
  </si>
  <si>
    <t>Scope 3</t>
  </si>
  <si>
    <r>
      <t>（t-CO</t>
    </r>
    <r>
      <rPr>
        <vertAlign val="subscript"/>
        <sz val="11"/>
        <rFont val="Meiryo UI"/>
        <family val="3"/>
        <charset val="128"/>
      </rPr>
      <t>2</t>
    </r>
    <r>
      <rPr>
        <sz val="11"/>
        <rFont val="Meiryo UI"/>
        <family val="3"/>
        <charset val="128"/>
      </rPr>
      <t>）</t>
    </r>
    <phoneticPr fontId="1"/>
  </si>
  <si>
    <t>Note 1: “—” indicates data that was not collected or is still being collected.</t>
    <phoneticPr fontId="1"/>
  </si>
  <si>
    <t>Note 2: Numbers are shown rounded to the nearest whole figure, so actual totals may not match result of adding numbers shown.</t>
    <phoneticPr fontId="1"/>
  </si>
  <si>
    <t>* Including plants that produce cosmetics and pharmaceuticals</t>
    <phoneticPr fontId="1"/>
  </si>
  <si>
    <t>8.  Scope 3 emissions by category (Fiscal 2022)</t>
    <phoneticPr fontId="1"/>
  </si>
  <si>
    <t>Category</t>
    <phoneticPr fontId="1"/>
  </si>
  <si>
    <t>Applicable
Y/N</t>
    <phoneticPr fontId="1"/>
  </si>
  <si>
    <t>Calculation method or reason not applicable</t>
    <phoneticPr fontId="1"/>
  </si>
  <si>
    <t xml:space="preserve">Calculated result (t) </t>
    <phoneticPr fontId="1"/>
  </si>
  <si>
    <t>Purchased goods and services</t>
  </si>
  <si>
    <t>Capital goods</t>
  </si>
  <si>
    <t>Fuel- and energy-related activities not included in scopes 1 or 2</t>
  </si>
  <si>
    <t>Upstream transportation and distribution</t>
    <phoneticPr fontId="1"/>
  </si>
  <si>
    <t>Waste generated in operations</t>
  </si>
  <si>
    <t>Business travel</t>
  </si>
  <si>
    <t>Employee commuting</t>
  </si>
  <si>
    <t>Upstream leased assets</t>
  </si>
  <si>
    <t>Downstream transportation and distribution</t>
  </si>
  <si>
    <t>Processing of sold products</t>
  </si>
  <si>
    <t>Use of sold products</t>
  </si>
  <si>
    <t>End-of-life treatment of sold products</t>
  </si>
  <si>
    <t>Downstream leased assets</t>
  </si>
  <si>
    <t>Franchises</t>
  </si>
  <si>
    <t>Investments</t>
  </si>
  <si>
    <t>Y</t>
  </si>
  <si>
    <t>N</t>
  </si>
  <si>
    <t>Calculated using cost of purchased packaging materials and raw ingredients for Yakult dairy products, pharmaceuticals and cosmetics, purchase price of soft drink, pharmaceutical and cosmetic products, and volume of municipal water use.</t>
    <phoneticPr fontId="1"/>
  </si>
  <si>
    <t>Calculated using increase in fixed assets for the year from the annual securities report.</t>
    <phoneticPr fontId="1"/>
  </si>
  <si>
    <t>Calculated using electricity and energy use volume also used in Scope 1 and 2 calculations.</t>
    <phoneticPr fontId="1"/>
  </si>
  <si>
    <t>Logistics subsidiary is covered in Scope 1 and 2. Emissions from upstream procurement logistics are included in Scope 1 and 2 calculation, and we therefore have no significant emissions to calculate in this category.</t>
    <phoneticPr fontId="1"/>
  </si>
  <si>
    <t>Calculated using weight of waste and volume of wastewater discharged at each business site.</t>
    <phoneticPr fontId="1"/>
  </si>
  <si>
    <t>Calculated using number of employees.</t>
    <phoneticPr fontId="1"/>
  </si>
  <si>
    <t>Calculated using number of employees at each business site.</t>
    <phoneticPr fontId="1"/>
  </si>
  <si>
    <t>Volumes of energy use by upstream leased assets are all included in Scope 1 and 2, and we therefore have nothing to calculate in  
this category.</t>
    <phoneticPr fontId="1"/>
  </si>
  <si>
    <t>We have insufficient information on downstream distribution from logistics bases, and distribution to consumers or stores, making it therefore currently difficult to calculate.</t>
    <phoneticPr fontId="1"/>
  </si>
  <si>
    <t>Our goods are mainly finished food (dairy products, soft drinks), pharmaceutical and cosmetic products that are all consumed, and we have no partially finished products that are later processed. We therefore have no processing-related emissions.</t>
    <phoneticPr fontId="1"/>
  </si>
  <si>
    <t>Our goods are mainly finished food (dairy products, soft drinks), pharmaceutical and cosmetic products that are all consumed, and we therefore have no use-related emissions.</t>
    <phoneticPr fontId="1"/>
  </si>
  <si>
    <t>Calculated using the weight of packaging materials for food (dairy products, soft drinks), pharmaceutical and cosmetic products.</t>
    <phoneticPr fontId="1"/>
  </si>
  <si>
    <t>Calculated using vending machine energy consumption.</t>
    <phoneticPr fontId="1"/>
  </si>
  <si>
    <t>We are a manufacturer of food, pharmaceutical and cosmetic products, and do not offer franchising. We therefore have no emissions related to this category.</t>
    <phoneticPr fontId="1"/>
  </si>
  <si>
    <t>We are a manufacturer of food, pharmaceutical and cosmetic products, and have no business for the purpose of investment. This category is for financial businesses, and we have no emissions related to this category.</t>
    <phoneticPr fontId="1"/>
  </si>
  <si>
    <t>Note: Yakult Honsha (including logistics) and five bottling companies calculated in scope.</t>
    <phoneticPr fontId="1"/>
  </si>
  <si>
    <t>Fiscal year</t>
    <phoneticPr fontId="1"/>
  </si>
  <si>
    <r>
      <t>CO</t>
    </r>
    <r>
      <rPr>
        <vertAlign val="subscript"/>
        <sz val="11"/>
        <color theme="1"/>
        <rFont val="Meiryo UI"/>
        <family val="3"/>
        <charset val="128"/>
      </rPr>
      <t>2</t>
    </r>
    <r>
      <rPr>
        <sz val="11"/>
        <color theme="1"/>
        <rFont val="Meiryo UI"/>
        <family val="3"/>
        <charset val="128"/>
      </rPr>
      <t xml:space="preserve"> emissions (electric power-related, Scope 2) (t-CO</t>
    </r>
    <r>
      <rPr>
        <vertAlign val="subscript"/>
        <sz val="11"/>
        <color theme="1"/>
        <rFont val="Meiryo UI"/>
        <family val="3"/>
        <charset val="128"/>
      </rPr>
      <t>2</t>
    </r>
    <r>
      <rPr>
        <sz val="11"/>
        <color theme="1"/>
        <rFont val="Meiryo UI"/>
        <family val="3"/>
        <charset val="128"/>
      </rPr>
      <t>)</t>
    </r>
  </si>
  <si>
    <r>
      <t>CO</t>
    </r>
    <r>
      <rPr>
        <vertAlign val="subscript"/>
        <sz val="11"/>
        <color theme="1"/>
        <rFont val="Meiryo UI"/>
        <family val="3"/>
        <charset val="128"/>
      </rPr>
      <t>2</t>
    </r>
    <r>
      <rPr>
        <sz val="11"/>
        <color theme="1"/>
        <rFont val="Meiryo UI"/>
        <family val="3"/>
        <charset val="128"/>
      </rPr>
      <t xml:space="preserve"> emissions per production unit (t-CO</t>
    </r>
    <r>
      <rPr>
        <vertAlign val="subscript"/>
        <sz val="11"/>
        <color theme="1"/>
        <rFont val="Meiryo UI"/>
        <family val="3"/>
        <charset val="128"/>
      </rPr>
      <t>2</t>
    </r>
    <r>
      <rPr>
        <sz val="11"/>
        <color theme="1"/>
        <rFont val="Meiryo UI"/>
        <family val="3"/>
        <charset val="128"/>
      </rPr>
      <t>/kl)</t>
    </r>
  </si>
  <si>
    <r>
      <t>CO</t>
    </r>
    <r>
      <rPr>
        <vertAlign val="subscript"/>
        <sz val="11"/>
        <color theme="1"/>
        <rFont val="Meiryo UI"/>
        <family val="3"/>
        <charset val="128"/>
      </rPr>
      <t>2</t>
    </r>
    <r>
      <rPr>
        <sz val="11"/>
        <color theme="1"/>
        <rFont val="Meiryo UI"/>
        <family val="3"/>
        <charset val="128"/>
      </rPr>
      <t xml:space="preserve"> emissions (fuel-related, Scope 1) (t-CO</t>
    </r>
    <r>
      <rPr>
        <vertAlign val="subscript"/>
        <sz val="11"/>
        <color theme="1"/>
        <rFont val="Meiryo UI"/>
        <family val="3"/>
        <charset val="128"/>
      </rPr>
      <t>2</t>
    </r>
    <r>
      <rPr>
        <sz val="11"/>
        <color theme="1"/>
        <rFont val="Meiryo UI"/>
        <family val="3"/>
        <charset val="128"/>
      </rPr>
      <t>)</t>
    </r>
    <phoneticPr fontId="1"/>
  </si>
  <si>
    <t>Note 1:</t>
    <phoneticPr fontId="1"/>
  </si>
  <si>
    <t>Note 2:</t>
    <phoneticPr fontId="1"/>
  </si>
  <si>
    <t xml:space="preserve">Note 3:  </t>
    <phoneticPr fontId="1"/>
  </si>
  <si>
    <t>Emission factors are the adjusted emission factors of each electric power company for each year.</t>
    <phoneticPr fontId="1"/>
  </si>
  <si>
    <t>Crude oil equivalent (fuel-related, Scope 1) (kl)</t>
    <phoneticPr fontId="1"/>
  </si>
  <si>
    <t>Crude oil equivalent (electric power-related, Scope 2) (kl)</t>
    <phoneticPr fontId="1"/>
  </si>
  <si>
    <t>Energy use per production unit (kl (crude oil)/kl (products))</t>
    <phoneticPr fontId="1"/>
  </si>
  <si>
    <t>Note: When doing calculations per production unit, crude oil equivalents are calculated using data from bottling companies
         and ﬁve Yakult Honsha plants, excluding plants that produce cosmetics and pharmaceuticals.</t>
    <phoneticPr fontId="1"/>
  </si>
  <si>
    <t>10. Energy use and energy use per production unit by Yakult Honsha plants and bottling companies (Scope 1 + Scope 2)</t>
    <phoneticPr fontId="1"/>
  </si>
  <si>
    <r>
      <t>Logistics subsidiary CO</t>
    </r>
    <r>
      <rPr>
        <vertAlign val="subscript"/>
        <sz val="11"/>
        <rFont val="Meiryo UI"/>
        <family val="3"/>
        <charset val="128"/>
      </rPr>
      <t>2</t>
    </r>
    <r>
      <rPr>
        <sz val="11"/>
        <rFont val="Meiryo UI"/>
        <family val="3"/>
        <charset val="128"/>
      </rPr>
      <t xml:space="preserve"> emissions (Scope 1) (t-CO</t>
    </r>
    <r>
      <rPr>
        <vertAlign val="subscript"/>
        <sz val="11"/>
        <rFont val="Meiryo UI"/>
        <family val="3"/>
        <charset val="128"/>
      </rPr>
      <t>2</t>
    </r>
    <r>
      <rPr>
        <sz val="11"/>
        <rFont val="Meiryo UI"/>
        <family val="3"/>
        <charset val="128"/>
      </rPr>
      <t>)</t>
    </r>
    <phoneticPr fontId="1"/>
  </si>
  <si>
    <r>
      <t>Other CO</t>
    </r>
    <r>
      <rPr>
        <vertAlign val="subscript"/>
        <sz val="11"/>
        <rFont val="Meiryo UI"/>
        <family val="3"/>
        <charset val="128"/>
      </rPr>
      <t>2</t>
    </r>
    <r>
      <rPr>
        <sz val="11"/>
        <rFont val="Meiryo UI"/>
        <family val="3"/>
        <charset val="128"/>
      </rPr>
      <t xml:space="preserve"> emissions (Scope 1) (t-CO</t>
    </r>
    <r>
      <rPr>
        <vertAlign val="subscript"/>
        <sz val="11"/>
        <rFont val="Meiryo UI"/>
        <family val="3"/>
        <charset val="128"/>
      </rPr>
      <t>2</t>
    </r>
    <r>
      <rPr>
        <sz val="11"/>
        <rFont val="Meiryo UI"/>
        <family val="3"/>
        <charset val="128"/>
      </rPr>
      <t>)</t>
    </r>
    <phoneticPr fontId="1"/>
  </si>
  <si>
    <r>
      <t>Tokyo Distribution Center CO</t>
    </r>
    <r>
      <rPr>
        <vertAlign val="subscript"/>
        <sz val="11"/>
        <rFont val="Meiryo UI"/>
        <family val="3"/>
        <charset val="128"/>
      </rPr>
      <t>2</t>
    </r>
    <r>
      <rPr>
        <sz val="11"/>
        <rFont val="Meiryo UI"/>
        <family val="3"/>
        <charset val="128"/>
      </rPr>
      <t xml:space="preserve"> emissions (Scope 2) (t-CO</t>
    </r>
    <r>
      <rPr>
        <vertAlign val="subscript"/>
        <sz val="11"/>
        <rFont val="Meiryo UI"/>
        <family val="3"/>
        <charset val="128"/>
      </rPr>
      <t>2</t>
    </r>
    <r>
      <rPr>
        <sz val="11"/>
        <rFont val="Meiryo UI"/>
        <family val="3"/>
        <charset val="128"/>
      </rPr>
      <t>)</t>
    </r>
    <phoneticPr fontId="1"/>
  </si>
  <si>
    <t>●Logistics diesel fuel use and NOx emissions (fiscal 2022)</t>
    <phoneticPr fontId="1"/>
  </si>
  <si>
    <t>Logistics subsidiary</t>
  </si>
  <si>
    <t>Others</t>
    <phoneticPr fontId="1"/>
  </si>
  <si>
    <t>Diesel fuel use (kl)</t>
    <phoneticPr fontId="1"/>
  </si>
  <si>
    <t>NOx emissions (t)</t>
    <phoneticPr fontId="1"/>
  </si>
  <si>
    <t>12. Introduction of environment-friendly sales equipment</t>
    <phoneticPr fontId="1"/>
  </si>
  <si>
    <t>Route delivery trucks with internal container collection spaces</t>
    <phoneticPr fontId="1"/>
  </si>
  <si>
    <t>Route delivery trucks with roofmounted container collection kits</t>
  </si>
  <si>
    <t>Empty container collection boxes for vending machines</t>
    <phoneticPr fontId="1"/>
  </si>
  <si>
    <t xml:space="preserve">Heat-pump-type vending machines 
(incl. hybrid heat-pump-type ones) </t>
    <phoneticPr fontId="1"/>
  </si>
  <si>
    <t>Overhauled vending machines</t>
    <phoneticPr fontId="1"/>
  </si>
  <si>
    <t>Electric vehicles (COMS)*</t>
    <phoneticPr fontId="1"/>
  </si>
  <si>
    <t>* Cumulative total number introduced: 2,261 (as of March 2023)</t>
    <phoneticPr fontId="1"/>
  </si>
  <si>
    <t>13. Amount of specified plastic-containing products distributed</t>
    <phoneticPr fontId="1"/>
  </si>
  <si>
    <t>Amount distributed (tons)
(excluding biomass plastics)</t>
    <phoneticPr fontId="1"/>
  </si>
  <si>
    <t>Compared to previous year (%)
(excluding biomass plastics)</t>
    <phoneticPr fontId="1"/>
  </si>
  <si>
    <t>Amount reduced (tons)
(excluding biomass plastics)</t>
    <phoneticPr fontId="1"/>
  </si>
  <si>
    <t>14. Industrial waste and byproducts from plastic-using products</t>
    <phoneticPr fontId="1"/>
  </si>
  <si>
    <t>Industrial waste and byproducts from plastic-using products</t>
    <phoneticPr fontId="1"/>
  </si>
  <si>
    <t>Compared to previous year</t>
    <phoneticPr fontId="1"/>
  </si>
  <si>
    <t>Amount reduced</t>
  </si>
  <si>
    <t>Recycling rate</t>
    <phoneticPr fontId="1"/>
  </si>
  <si>
    <t>8,660 tons</t>
  </si>
  <si>
    <t>Amount then recycled internally: 322 tons</t>
  </si>
  <si>
    <t>8,304 tons</t>
  </si>
  <si>
    <t>Amount then recycled internally: 533 tons</t>
  </si>
  <si>
    <t>356 tons</t>
  </si>
  <si>
    <t>Note 1: Plans call for targets to be set from fiscal 2024 based on data collected up to fiscal 2023.</t>
    <phoneticPr fontId="1"/>
  </si>
  <si>
    <t>Note 2: Scope: Yakult Honsha, all bottling companies, all marketing companies, and seven affiliated companies</t>
    <phoneticPr fontId="1"/>
  </si>
  <si>
    <t>Extremely High (4-5)</t>
    <phoneticPr fontId="1"/>
  </si>
  <si>
    <t>High (3-4)</t>
    <phoneticPr fontId="1"/>
  </si>
  <si>
    <t>Medium to high (2–3)</t>
    <phoneticPr fontId="1"/>
  </si>
  <si>
    <t>Low to medium (1–2)</t>
    <phoneticPr fontId="1"/>
  </si>
  <si>
    <t>Low (0-1)</t>
    <phoneticPr fontId="1"/>
  </si>
  <si>
    <t>No. of production base</t>
    <phoneticPr fontId="1"/>
  </si>
  <si>
    <t>Japan</t>
    <phoneticPr fontId="1"/>
  </si>
  <si>
    <t>Overseas</t>
    <phoneticPr fontId="1"/>
  </si>
  <si>
    <t>Note: Baseline water stress (total, overall water risk).</t>
    <phoneticPr fontId="1"/>
  </si>
  <si>
    <t>15. Water risk assessment in areas with production bases (WRI Aqueduct: Baseline water stress—total, overall water risk)</t>
    <phoneticPr fontId="1"/>
  </si>
  <si>
    <t>Risk</t>
    <phoneticPr fontId="1"/>
  </si>
  <si>
    <t>16. Water risk survey cost</t>
    <phoneticPr fontId="1"/>
  </si>
  <si>
    <t>Cost
(millions of yen)</t>
    <phoneticPr fontId="1"/>
  </si>
  <si>
    <t>17. Water use at Yakult Honsha plants and bottling companies (total and per production unit)</t>
    <phoneticPr fontId="1"/>
  </si>
  <si>
    <r>
      <t>Yakult Honsha plants water use (1,000 m</t>
    </r>
    <r>
      <rPr>
        <vertAlign val="superscript"/>
        <sz val="11"/>
        <color theme="1"/>
        <rFont val="Meiryo UI"/>
        <family val="3"/>
        <charset val="128"/>
      </rPr>
      <t>3</t>
    </r>
    <r>
      <rPr>
        <sz val="11"/>
        <color theme="1"/>
        <rFont val="Meiryo UI"/>
        <family val="3"/>
        <charset val="128"/>
      </rPr>
      <t>)</t>
    </r>
    <phoneticPr fontId="1"/>
  </si>
  <si>
    <r>
      <t>Bottling companies water use (1,000 m</t>
    </r>
    <r>
      <rPr>
        <vertAlign val="superscript"/>
        <sz val="11"/>
        <color theme="1"/>
        <rFont val="Meiryo UI"/>
        <family val="3"/>
        <charset val="128"/>
      </rPr>
      <t>3</t>
    </r>
    <r>
      <rPr>
        <sz val="11"/>
        <color theme="1"/>
        <rFont val="Meiryo UI"/>
        <family val="3"/>
        <charset val="128"/>
      </rPr>
      <t>)</t>
    </r>
    <phoneticPr fontId="1"/>
  </si>
  <si>
    <r>
      <t>Water use per production unit (m</t>
    </r>
    <r>
      <rPr>
        <vertAlign val="superscript"/>
        <sz val="11"/>
        <color theme="1"/>
        <rFont val="Meiryo UI"/>
        <family val="3"/>
        <charset val="128"/>
      </rPr>
      <t>3</t>
    </r>
    <r>
      <rPr>
        <sz val="11"/>
        <color theme="1"/>
        <rFont val="Meiryo UI"/>
        <family val="3"/>
        <charset val="128"/>
      </rPr>
      <t>/1,000 items)</t>
    </r>
    <phoneticPr fontId="1"/>
  </si>
  <si>
    <t>Note:  Water use per production unit is calculated using data from bottling companies and five Yakult Honsha plants, excluding plants that produce cosmetics  and pharmaceuticals.</t>
    <phoneticPr fontId="1"/>
  </si>
  <si>
    <t>18. Waste generated at Yakult Honsha plants and bottling companies</t>
    <phoneticPr fontId="1"/>
  </si>
  <si>
    <t>Waste generated (tons)</t>
    <phoneticPr fontId="1"/>
  </si>
  <si>
    <t>Waste generated per production unit (kg/kl)</t>
    <phoneticPr fontId="1"/>
  </si>
  <si>
    <t xml:space="preserve">2010
 (base year) </t>
    <phoneticPr fontId="1"/>
  </si>
  <si>
    <t>Note:  The amount of waste generated per production unit is calculated using data from bottling companies and five Yakult Honsha plants, excluding plants that produce cosmetics and pharmaceuticals.</t>
    <phoneticPr fontId="1"/>
  </si>
  <si>
    <t>Sludge</t>
    <phoneticPr fontId="1"/>
  </si>
  <si>
    <t>Waste plastic</t>
    <phoneticPr fontId="1"/>
  </si>
  <si>
    <t>Scrap metal</t>
    <phoneticPr fontId="1"/>
  </si>
  <si>
    <t>Glass fragments</t>
    <phoneticPr fontId="1"/>
  </si>
  <si>
    <t>Cinders</t>
    <phoneticPr fontId="1"/>
  </si>
  <si>
    <t>Rubber waste</t>
    <phoneticPr fontId="1"/>
  </si>
  <si>
    <t>Recycling rate (%)</t>
    <phoneticPr fontId="1"/>
  </si>
  <si>
    <t>Industrial waste</t>
    <phoneticPr fontId="1"/>
  </si>
  <si>
    <t>Specially controlled industrial waste 
(hazardous waste)</t>
    <phoneticPr fontId="1"/>
  </si>
  <si>
    <t>20. Assessment of biodiversity around production bases</t>
    <phoneticPr fontId="1"/>
  </si>
  <si>
    <t>Plant</t>
    <phoneticPr fontId="1"/>
  </si>
  <si>
    <t>River basin</t>
    <phoneticPr fontId="1"/>
  </si>
  <si>
    <t>Assessment using IBAT</t>
    <phoneticPr fontId="1"/>
  </si>
  <si>
    <t>Remarks on biodiversity (ecological risk)</t>
  </si>
  <si>
    <t>No. of aquatic species</t>
    <phoneticPr fontId="1"/>
  </si>
  <si>
    <t>No. of endangered species (IUCN-designated)</t>
    <phoneticPr fontId="1"/>
  </si>
  <si>
    <t>Fiscal 2022 total water intake (㎥）</t>
    <phoneticPr fontId="1"/>
  </si>
  <si>
    <t>Fiscal 2022 total water discharge（㎥）</t>
    <phoneticPr fontId="1"/>
  </si>
  <si>
    <t>Fukushima Plant</t>
    <phoneticPr fontId="1"/>
  </si>
  <si>
    <t>Entire Abukuma River basin
including Surikami River</t>
    <phoneticPr fontId="1"/>
  </si>
  <si>
    <t>Hyogo Miki Plant</t>
    <phoneticPr fontId="1"/>
  </si>
  <si>
    <t>Kako River basin, Muko River basin, Yodo River basin, around Kobe City</t>
  </si>
  <si>
    <t>Ibaraki Plant</t>
  </si>
  <si>
    <t>Tone River system</t>
  </si>
  <si>
    <t>Fuji Susono Plant, Fuji Susono Pharmaceutical Plant</t>
    <phoneticPr fontId="1"/>
  </si>
  <si>
    <t>Kano River basin</t>
  </si>
  <si>
    <t>Saga Plant</t>
    <phoneticPr fontId="1"/>
  </si>
  <si>
    <t>Chikugo River system</t>
  </si>
  <si>
    <t>Yakult Iwate Plant</t>
    <phoneticPr fontId="1"/>
  </si>
  <si>
    <t>Kitakami River system</t>
  </si>
  <si>
    <t>Yakult Chiba Plant</t>
    <phoneticPr fontId="1"/>
  </si>
  <si>
    <t>Tone River basin</t>
    <phoneticPr fontId="1"/>
  </si>
  <si>
    <t>Yakult Aichi Plant</t>
    <phoneticPr fontId="1"/>
  </si>
  <si>
    <t>Kiso River, Yahagi　River,　Shonai River basins</t>
    <phoneticPr fontId="1"/>
  </si>
  <si>
    <t>Yakult Okayama Wake Plant</t>
    <phoneticPr fontId="1"/>
  </si>
  <si>
    <t>Yoshii River basin</t>
    <phoneticPr fontId="1"/>
  </si>
  <si>
    <t>Yakult Fukuoka Plant</t>
  </si>
  <si>
    <t>Chikugo River basin</t>
  </si>
  <si>
    <t>Shonan Cosmetics Plant</t>
    <phoneticPr fontId="1"/>
  </si>
  <si>
    <t>Sagami River and Hikiji River</t>
  </si>
  <si>
    <r>
      <t>Plant wastewater discharges into the Abukuma River, which has　been designated as a Key Biodiversity Area (KBA) and Important Bird and Biodiversity Area (IBA) as a landing zone for</t>
    </r>
    <r>
      <rPr>
        <sz val="11"/>
        <color rgb="FFFF0000"/>
        <rFont val="Meiryo UI"/>
        <family val="3"/>
        <charset val="128"/>
      </rPr>
      <t xml:space="preserve"> </t>
    </r>
    <r>
      <rPr>
        <b/>
        <sz val="11"/>
        <color rgb="FFFF0000"/>
        <rFont val="Meiryo UI"/>
        <family val="3"/>
        <charset val="128"/>
      </rPr>
      <t>northern pintail</t>
    </r>
    <r>
      <rPr>
        <sz val="11"/>
        <color theme="1"/>
        <rFont val="Meiryo UI"/>
        <family val="3"/>
        <charset val="128"/>
      </rPr>
      <t xml:space="preserve"> (a duck on the IUCN Red List).</t>
    </r>
  </si>
  <si>
    <t>Within 10 km downstream of the plant, there are no areas of　special importance for biodiversity, and no habitats of IUCN designated endangered species have been identified in the small bodies of water around the plant.</t>
    <phoneticPr fontId="1"/>
  </si>
  <si>
    <t>Within 10 km downstream of the plant, there are no areas of　special importance for biodiversity, and no habitats of IUCN-designated endangered species have been identified in the small bodies of water around the plant.</t>
  </si>
  <si>
    <t>Within 10 km downstream of the plant, there is a wildlife sanctuary classified as IUCN Category IV. No habitats of IUCN-designated endangered species have been found in the small bodies of water around the plant.</t>
    <phoneticPr fontId="1"/>
  </si>
  <si>
    <t>The area surrounding water sources have been designated as IUCN protected areas, including Category Ib: forest ecosystem conservation area at the source of Kakkonda and Tama Rivers, and Wagadake plant community and forest reserve, and Category II: Towada-Hachimantai National Park and Hayachine Quasi-National Park.</t>
    <phoneticPr fontId="1"/>
  </si>
  <si>
    <r>
      <t xml:space="preserve">Water source area has a number of conservation areas classified as IUCN Categories II and IV, such as Joshinetsu-Kogen. Within 10 km downstream of the plant, there is a Category IV protected area (wildlife sanctuary). It has also been identified as a habitat for the </t>
    </r>
    <r>
      <rPr>
        <b/>
        <sz val="11"/>
        <color rgb="FFFF0000"/>
        <rFont val="Meiryo UI"/>
        <family val="3"/>
        <charset val="128"/>
      </rPr>
      <t>Reeves’ turtle</t>
    </r>
    <r>
      <rPr>
        <sz val="11"/>
        <color theme="1"/>
        <rFont val="Meiryo UI"/>
        <family val="3"/>
        <charset val="128"/>
      </rPr>
      <t>, classified as endangered by IUCN.</t>
    </r>
  </si>
  <si>
    <r>
      <t xml:space="preserve">The streams and rivers of the Nobi Plain are habitats for the </t>
    </r>
    <r>
      <rPr>
        <b/>
        <sz val="11"/>
        <color rgb="FFFF0000"/>
        <rFont val="Meiryo UI"/>
        <family val="3"/>
        <charset val="128"/>
      </rPr>
      <t>Madara-naniwa-tombo dragonfly</t>
    </r>
    <r>
      <rPr>
        <sz val="11"/>
        <color theme="1"/>
        <rFont val="Meiryo UI"/>
        <family val="3"/>
        <charset val="128"/>
      </rPr>
      <t>, classified as endangered (Ib by Japan’s Ministry of the Environment Red List), and has been designated as a KBA.</t>
    </r>
    <phoneticPr fontId="1"/>
  </si>
  <si>
    <r>
      <t xml:space="preserve">There are a number of IUCN Category IV areas within the Yoshii　River basin. There are also Category IV and V protected areas within 10 km downstream of the plant. These have been identified by IUCN as habitats for the endangered </t>
    </r>
    <r>
      <rPr>
        <b/>
        <sz val="11"/>
        <color rgb="FFFF0000"/>
        <rFont val="Meiryo UI"/>
        <family val="3"/>
        <charset val="128"/>
      </rPr>
      <t>Reeves’ turtle</t>
    </r>
    <r>
      <rPr>
        <sz val="11"/>
        <color theme="1"/>
        <rFont val="Meiryo UI"/>
        <family val="3"/>
        <charset val="128"/>
      </rPr>
      <t xml:space="preserve"> and the vulnerable (DD by Japan’s Ministry of the Environment Red List) </t>
    </r>
    <r>
      <rPr>
        <b/>
        <sz val="11"/>
        <color rgb="FFFF0000"/>
        <rFont val="Meiryo UI"/>
        <family val="3"/>
        <charset val="128"/>
      </rPr>
      <t>Chinese softshell turtle</t>
    </r>
    <r>
      <rPr>
        <sz val="11"/>
        <color theme="1"/>
        <rFont val="Meiryo UI"/>
        <family val="3"/>
        <charset val="128"/>
      </rPr>
      <t>.</t>
    </r>
  </si>
  <si>
    <r>
      <t xml:space="preserve">Within 10 km downstream of the plant, there is an IUCN Category IV area (wildlife sanctuary). Also, the </t>
    </r>
    <r>
      <rPr>
        <b/>
        <sz val="11"/>
        <color rgb="FFFF0000"/>
        <rFont val="Meiryo UI"/>
        <family val="3"/>
        <charset val="128"/>
      </rPr>
      <t>Japanese grenadier anchovy</t>
    </r>
    <r>
      <rPr>
        <sz val="11"/>
        <color theme="1"/>
        <rFont val="Meiryo UI"/>
        <family val="3"/>
        <charset val="128"/>
      </rPr>
      <t xml:space="preserve">, classified by IUCN as endangered (Ib by Japan’s Ministry of the Environment Red List), and the </t>
    </r>
    <r>
      <rPr>
        <b/>
        <sz val="11"/>
        <color rgb="FFFF0000"/>
        <rFont val="Meiryo UI"/>
        <family val="3"/>
        <charset val="128"/>
      </rPr>
      <t>Ariake stripe spined loach</t>
    </r>
    <r>
      <rPr>
        <sz val="11"/>
        <color theme="1"/>
        <rFont val="Meiryo UI"/>
        <family val="3"/>
        <charset val="128"/>
      </rPr>
      <t>, vulnerable (Ib by the Ministry of the Environment Red List), may possibly inhabit small bodies of water around the plant.</t>
    </r>
    <phoneticPr fontId="1"/>
  </si>
  <si>
    <r>
      <t xml:space="preserve">Within 10 km downstream of the plant, there is an IUCN Category　IV protected area (wildlife sanctuary). Also, the </t>
    </r>
    <r>
      <rPr>
        <b/>
        <sz val="11"/>
        <color rgb="FFFF0000"/>
        <rFont val="Meiryo UI"/>
        <family val="3"/>
        <charset val="128"/>
      </rPr>
      <t>genuine bitterling</t>
    </r>
    <r>
      <rPr>
        <sz val="11"/>
        <color theme="1"/>
        <rFont val="Meiryo UI"/>
        <family val="3"/>
        <charset val="128"/>
      </rPr>
      <t>, classified by IUCN as vulnerable (Ib by Japan’s Ministry of the Environment Red List) may possibly inhabit the small bodies of water around the plant.</t>
    </r>
    <phoneticPr fontId="1"/>
  </si>
  <si>
    <t>* The northern pintail duck is not an aquatic species and thus not included in the total.</t>
    <phoneticPr fontId="1"/>
  </si>
  <si>
    <t>21. Water data at production bases outside Japan</t>
    <phoneticPr fontId="1"/>
  </si>
  <si>
    <r>
      <t>(m</t>
    </r>
    <r>
      <rPr>
        <vertAlign val="superscript"/>
        <sz val="10"/>
        <color theme="1"/>
        <rFont val="Meiryo UI"/>
        <family val="3"/>
        <charset val="128"/>
      </rPr>
      <t>3</t>
    </r>
    <r>
      <rPr>
        <sz val="10"/>
        <color theme="1"/>
        <rFont val="Meiryo UI"/>
        <family val="3"/>
        <charset val="128"/>
      </rPr>
      <t>)</t>
    </r>
    <phoneticPr fontId="1"/>
  </si>
  <si>
    <t>Countries and regions</t>
    <phoneticPr fontId="1"/>
  </si>
  <si>
    <t>Volume of 
water intake</t>
    <phoneticPr fontId="1"/>
  </si>
  <si>
    <t>Water source</t>
    <phoneticPr fontId="1"/>
  </si>
  <si>
    <t>Volume of wastewater</t>
    <phoneticPr fontId="1"/>
  </si>
  <si>
    <t>Wastewater destination</t>
    <phoneticPr fontId="1"/>
  </si>
  <si>
    <t>Volume of water used</t>
    <phoneticPr fontId="1"/>
  </si>
  <si>
    <t>Groundwater (including well water)</t>
    <phoneticPr fontId="1"/>
  </si>
  <si>
    <t>Water from third parties (including tap water)</t>
    <phoneticPr fontId="1"/>
  </si>
  <si>
    <t>Surface water</t>
    <phoneticPr fontId="1"/>
  </si>
  <si>
    <t>Seawater (including brackish water)</t>
    <phoneticPr fontId="1"/>
  </si>
  <si>
    <t>Water from production</t>
    <phoneticPr fontId="1"/>
  </si>
  <si>
    <t>Water areas of third parties (including sewerage)</t>
    <phoneticPr fontId="1"/>
  </si>
  <si>
    <t>Surface water areas (rivers/lakes/marshes)</t>
    <phoneticPr fontId="1"/>
  </si>
  <si>
    <t>Marine waters (including brackish waters)</t>
    <phoneticPr fontId="1"/>
  </si>
  <si>
    <t>Groundwater areas</t>
    <phoneticPr fontId="1"/>
  </si>
  <si>
    <t>Other (including plant watering and irrigation)</t>
    <phoneticPr fontId="1"/>
  </si>
  <si>
    <t>Taiwan</t>
    <phoneticPr fontId="1"/>
  </si>
  <si>
    <t>Zhongli Plant</t>
    <phoneticPr fontId="1"/>
  </si>
  <si>
    <t>Brazil</t>
    <phoneticPr fontId="1"/>
  </si>
  <si>
    <t>Lorena Plant</t>
    <phoneticPr fontId="1"/>
  </si>
  <si>
    <t>Hong Kong</t>
    <phoneticPr fontId="1"/>
  </si>
  <si>
    <t>Tai Po Plant</t>
    <phoneticPr fontId="1"/>
  </si>
  <si>
    <t>Thailand</t>
    <phoneticPr fontId="1"/>
  </si>
  <si>
    <t>Bangkok Plant</t>
    <phoneticPr fontId="1"/>
  </si>
  <si>
    <t>Ayutthaya Plant</t>
    <phoneticPr fontId="1"/>
  </si>
  <si>
    <t>South Korea*</t>
    <phoneticPr fontId="1"/>
  </si>
  <si>
    <t>Three plants 
(Pyeongtaek, Nonsan, Cheonan)</t>
    <phoneticPr fontId="1"/>
  </si>
  <si>
    <t>Philippines</t>
    <phoneticPr fontId="1"/>
  </si>
  <si>
    <t>Calamba Plant</t>
    <phoneticPr fontId="1"/>
  </si>
  <si>
    <t>Singapore</t>
    <phoneticPr fontId="1"/>
  </si>
  <si>
    <t>Singapore Plant</t>
    <phoneticPr fontId="1"/>
  </si>
  <si>
    <t>Mexico</t>
    <phoneticPr fontId="1"/>
  </si>
  <si>
    <t>Guadalajara Plant</t>
    <phoneticPr fontId="1"/>
  </si>
  <si>
    <t>Ixtapaluca Plant</t>
    <phoneticPr fontId="1"/>
  </si>
  <si>
    <t>Indonesia</t>
    <phoneticPr fontId="1"/>
  </si>
  <si>
    <t>Sukabumi Plant</t>
    <phoneticPr fontId="1"/>
  </si>
  <si>
    <t>Surabaya Plant</t>
    <phoneticPr fontId="1"/>
  </si>
  <si>
    <t>Australia</t>
    <phoneticPr fontId="1"/>
  </si>
  <si>
    <t>Australia Plant</t>
    <phoneticPr fontId="1"/>
  </si>
  <si>
    <t>The Netherlands</t>
    <phoneticPr fontId="1"/>
  </si>
  <si>
    <t>Almere Plant</t>
    <phoneticPr fontId="1"/>
  </si>
  <si>
    <t>China</t>
    <phoneticPr fontId="1"/>
  </si>
  <si>
    <t>Guangzhou Plant 1</t>
    <phoneticPr fontId="1"/>
  </si>
  <si>
    <t>Guangzhou Plant 2</t>
    <phoneticPr fontId="1"/>
  </si>
  <si>
    <t>Foshan Plant</t>
    <phoneticPr fontId="1"/>
  </si>
  <si>
    <t>Shanghai Plant</t>
    <phoneticPr fontId="1"/>
  </si>
  <si>
    <t>Tianjin Plant</t>
    <phoneticPr fontId="1"/>
  </si>
  <si>
    <t>Wuxi Plant</t>
    <phoneticPr fontId="1"/>
  </si>
  <si>
    <t>Malaysia</t>
    <phoneticPr fontId="1"/>
  </si>
  <si>
    <t>Malaysia Plant</t>
    <phoneticPr fontId="1"/>
  </si>
  <si>
    <t>India</t>
    <phoneticPr fontId="1"/>
  </si>
  <si>
    <t>Sonipat/Rai Plant</t>
    <phoneticPr fontId="1"/>
  </si>
  <si>
    <t>Vietnam</t>
    <phoneticPr fontId="1"/>
  </si>
  <si>
    <t>Vietnam Plant</t>
    <phoneticPr fontId="1"/>
  </si>
  <si>
    <t>United States of America</t>
    <phoneticPr fontId="1"/>
  </si>
  <si>
    <t>California Plant</t>
    <phoneticPr fontId="1"/>
  </si>
  <si>
    <t>Myanmar</t>
    <phoneticPr fontId="1"/>
  </si>
  <si>
    <t>Myanmar Plant</t>
    <phoneticPr fontId="1"/>
  </si>
  <si>
    <t>* Korea Yakult Co., Ltd. values are estimates calculated based on a proportion of volume ﬁlled Yakult series</t>
    <phoneticPr fontId="1"/>
  </si>
  <si>
    <t>22. Water data at production bases in Japan</t>
    <phoneticPr fontId="1"/>
  </si>
  <si>
    <r>
      <t>(m</t>
    </r>
    <r>
      <rPr>
        <vertAlign val="superscript"/>
        <sz val="11"/>
        <rFont val="Meiryo UI"/>
        <family val="3"/>
        <charset val="128"/>
      </rPr>
      <t>3</t>
    </r>
    <r>
      <rPr>
        <sz val="11"/>
        <rFont val="Meiryo UI"/>
        <family val="3"/>
        <charset val="128"/>
      </rPr>
      <t>)</t>
    </r>
    <phoneticPr fontId="1"/>
  </si>
  <si>
    <t>Volume of water intake</t>
    <phoneticPr fontId="1"/>
  </si>
  <si>
    <t>Groundwater 
(including well water)</t>
    <phoneticPr fontId="1"/>
  </si>
  <si>
    <t>Total for Yakult Honsha plants</t>
    <phoneticPr fontId="1"/>
  </si>
  <si>
    <t>Ibaraki Plant</t>
    <phoneticPr fontId="1"/>
  </si>
  <si>
    <t>Fuji Susono Plant</t>
    <phoneticPr fontId="1"/>
  </si>
  <si>
    <t>Fuji Susono Pharmaceutical Plant</t>
    <phoneticPr fontId="1"/>
  </si>
  <si>
    <t>Total for bottling companies</t>
    <phoneticPr fontId="1"/>
  </si>
  <si>
    <t>Yakult Fukuoka Plant</t>
    <phoneticPr fontId="1"/>
  </si>
  <si>
    <t>Regions</t>
    <phoneticPr fontId="1"/>
  </si>
  <si>
    <t>Electric power used 
(1,000 kWh)</t>
    <phoneticPr fontId="1"/>
  </si>
  <si>
    <t>Electricity usage per production unit (per filled kl)</t>
    <phoneticPr fontId="1"/>
  </si>
  <si>
    <t>Crude oil equivalent of fuel used (kl)</t>
    <phoneticPr fontId="1"/>
  </si>
  <si>
    <t>Crude oil equivalent of fuel usage per production unit (per filled kl)</t>
    <phoneticPr fontId="1"/>
  </si>
  <si>
    <r>
      <t>Water intake (m</t>
    </r>
    <r>
      <rPr>
        <vertAlign val="superscript"/>
        <sz val="11"/>
        <color theme="1"/>
        <rFont val="Meiryo UI"/>
        <family val="3"/>
        <charset val="128"/>
      </rPr>
      <t>3</t>
    </r>
    <r>
      <rPr>
        <sz val="11"/>
        <color theme="1"/>
        <rFont val="Meiryo UI"/>
        <family val="3"/>
        <charset val="128"/>
      </rPr>
      <t>)</t>
    </r>
    <phoneticPr fontId="1"/>
  </si>
  <si>
    <t>Water usage per production unit (per filled kl)</t>
    <phoneticPr fontId="1"/>
  </si>
  <si>
    <t>Japan plants (total)</t>
    <phoneticPr fontId="1"/>
  </si>
  <si>
    <t>Asia and Oceania</t>
    <phoneticPr fontId="1"/>
  </si>
  <si>
    <t>Zhongli Plant</t>
  </si>
  <si>
    <t>Tai Po Plant</t>
  </si>
  <si>
    <t>Ayutthaya Plant</t>
  </si>
  <si>
    <t>Pyeongtaek Plant
Nonsan Plant
Cheonan Plant</t>
    <phoneticPr fontId="1"/>
  </si>
  <si>
    <t>Singapore Plant</t>
  </si>
  <si>
    <t>Sukabumi Plant</t>
  </si>
  <si>
    <t>Surabaya Plant</t>
  </si>
  <si>
    <t>Vietnam Plant</t>
  </si>
  <si>
    <t>Sonipat/Rai Plant</t>
  </si>
  <si>
    <t>Myanmar Plant</t>
  </si>
  <si>
    <t>Guangzhou Plant 1</t>
  </si>
  <si>
    <t>Guangzhou Plant 2</t>
  </si>
  <si>
    <t>Shanghai Plant</t>
  </si>
  <si>
    <t>Tianjin Plant 
(Including Plant 2)</t>
    <phoneticPr fontId="1"/>
  </si>
  <si>
    <t>Wuxi Plant 
(Including Plant 2)</t>
    <phoneticPr fontId="1"/>
  </si>
  <si>
    <t>Americas</t>
    <phoneticPr fontId="1"/>
  </si>
  <si>
    <t>Europe</t>
    <phoneticPr fontId="1"/>
  </si>
  <si>
    <r>
      <t>South Korea</t>
    </r>
    <r>
      <rPr>
        <vertAlign val="superscript"/>
        <sz val="11"/>
        <color theme="1"/>
        <rFont val="Meiryo UI"/>
        <family val="3"/>
        <charset val="128"/>
      </rPr>
      <t>*3</t>
    </r>
    <phoneticPr fontId="1"/>
  </si>
  <si>
    <r>
      <t>23. Business site reports for each region</t>
    </r>
    <r>
      <rPr>
        <b/>
        <vertAlign val="superscript"/>
        <sz val="11"/>
        <color theme="1"/>
        <rFont val="Meiryo UI"/>
        <family val="3"/>
        <charset val="128"/>
      </rPr>
      <t>*1</t>
    </r>
    <phoneticPr fontId="1"/>
  </si>
  <si>
    <r>
      <t>Bangkok Plant</t>
    </r>
    <r>
      <rPr>
        <vertAlign val="superscript"/>
        <sz val="11"/>
        <color theme="1"/>
        <rFont val="Meiryo UI"/>
        <family val="3"/>
        <charset val="128"/>
      </rPr>
      <t>*2</t>
    </r>
    <phoneticPr fontId="1"/>
  </si>
  <si>
    <r>
      <t>Calamba Plant</t>
    </r>
    <r>
      <rPr>
        <vertAlign val="superscript"/>
        <sz val="11"/>
        <color theme="1"/>
        <rFont val="Meiryo UI"/>
        <family val="3"/>
        <charset val="128"/>
      </rPr>
      <t>*4</t>
    </r>
    <phoneticPr fontId="1"/>
  </si>
  <si>
    <r>
      <t>Australia Plant</t>
    </r>
    <r>
      <rPr>
        <vertAlign val="superscript"/>
        <sz val="11"/>
        <color theme="1"/>
        <rFont val="Meiryo UI"/>
        <family val="3"/>
        <charset val="128"/>
      </rPr>
      <t>*4</t>
    </r>
    <phoneticPr fontId="1"/>
  </si>
  <si>
    <r>
      <t>Malaysia Plant</t>
    </r>
    <r>
      <rPr>
        <vertAlign val="superscript"/>
        <sz val="11"/>
        <color theme="1"/>
        <rFont val="Meiryo UI"/>
        <family val="3"/>
        <charset val="128"/>
      </rPr>
      <t>*2</t>
    </r>
    <phoneticPr fontId="1"/>
  </si>
  <si>
    <r>
      <t>Location: 10-1 Aza Tooki, Kuroiwa, Fukushima-shi, Fukushima, 960-8520
Site area: 32,528m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Concentrated </t>
    </r>
    <r>
      <rPr>
        <i/>
        <sz val="11"/>
        <color theme="1"/>
        <rFont val="Meiryo UI"/>
        <family val="3"/>
        <charset val="128"/>
      </rPr>
      <t xml:space="preserve">Yakult </t>
    </r>
    <r>
      <rPr>
        <sz val="11"/>
        <color theme="1"/>
        <rFont val="Meiryo UI"/>
        <family val="3"/>
        <charset val="128"/>
      </rPr>
      <t>series,</t>
    </r>
    <r>
      <rPr>
        <i/>
        <sz val="11"/>
        <color theme="1"/>
        <rFont val="Meiryo UI"/>
        <family val="3"/>
        <charset val="128"/>
      </rPr>
      <t xml:space="preserve"> Sofuhl, Cupde Yakult, Mil-Mil, Mil-Mil S</t>
    </r>
  </si>
  <si>
    <r>
      <t>Our top priority is providing safe and reliable products. Through initiatives such as cleanup activities and plant festivals, we aim to coexist in harmony with the local community. We have also worked to reduce environmental impacts and CO</t>
    </r>
    <r>
      <rPr>
        <vertAlign val="subscript"/>
        <sz val="11"/>
        <color theme="1"/>
        <rFont val="Meiryo UI"/>
        <family val="3"/>
        <charset val="128"/>
      </rPr>
      <t>2</t>
    </r>
    <r>
      <rPr>
        <sz val="11"/>
        <color theme="1"/>
        <rFont val="Meiryo UI"/>
        <family val="3"/>
        <charset val="128"/>
      </rPr>
      <t xml:space="preserve"> emissions by reducing energy usage.</t>
    </r>
    <phoneticPr fontId="1"/>
  </si>
  <si>
    <t>Water intake 
(1,000 ㎥）</t>
    <phoneticPr fontId="1"/>
  </si>
  <si>
    <r>
      <t>Fuel used (kl on a crude oil conversion basis) (Scope 1)</t>
    </r>
    <r>
      <rPr>
        <vertAlign val="superscript"/>
        <sz val="11"/>
        <color theme="1"/>
        <rFont val="Meiryo UI"/>
        <family val="3"/>
        <charset val="128"/>
      </rPr>
      <t>*2</t>
    </r>
  </si>
  <si>
    <t>Electric power used (1,000 kWh) (Scope 2)</t>
    <phoneticPr fontId="1"/>
  </si>
  <si>
    <t xml:space="preserve">Waste generated (t) </t>
    <phoneticPr fontId="1"/>
  </si>
  <si>
    <t>We held a recycling fair where all plant employees could bring unwanted books, DVDs, appliances and other items. Participation was higher than expected, and it served as a good opportunity to promote recycling.</t>
    <phoneticPr fontId="1"/>
  </si>
  <si>
    <t>Fuji Susono Plant/Fuji Susono Pharmaceutical Plant</t>
    <phoneticPr fontId="1"/>
  </si>
  <si>
    <r>
      <t>Location: 1838-266 Aza Nakao, Toda, Shijimi-cho, Miki-shi, Hyogo 673-0514
Site area: 80,874m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Concentrated </t>
    </r>
    <r>
      <rPr>
        <i/>
        <sz val="11"/>
        <color theme="1"/>
        <rFont val="Meiryo UI"/>
        <family val="3"/>
        <charset val="128"/>
      </rPr>
      <t>Yakult</t>
    </r>
    <r>
      <rPr>
        <sz val="11"/>
        <color theme="1"/>
        <rFont val="Meiryo UI"/>
        <family val="3"/>
        <charset val="128"/>
      </rPr>
      <t xml:space="preserve"> series</t>
    </r>
    <r>
      <rPr>
        <i/>
        <sz val="11"/>
        <color theme="1"/>
        <rFont val="Meiryo UI"/>
        <family val="3"/>
        <charset val="128"/>
      </rPr>
      <t>, Sofuhl, Mil-Mil, BF-1, Pretio</t>
    </r>
  </si>
  <si>
    <r>
      <t>Location: 2300 Tamichigari, Kanzaki-machi, Kanzaki-shi, Saga 842-0002
Site area: 25,238 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Concentrated </t>
    </r>
    <r>
      <rPr>
        <i/>
        <sz val="11"/>
        <color theme="1"/>
        <rFont val="Meiryo UI"/>
        <family val="3"/>
        <charset val="128"/>
      </rPr>
      <t>Yakult</t>
    </r>
    <r>
      <rPr>
        <sz val="11"/>
        <color theme="1"/>
        <rFont val="Meiryo UI"/>
        <family val="3"/>
        <charset val="128"/>
      </rPr>
      <t xml:space="preserve"> series,</t>
    </r>
    <r>
      <rPr>
        <i/>
        <sz val="11"/>
        <color theme="1"/>
        <rFont val="Meiryo UI"/>
        <family val="3"/>
        <charset val="128"/>
      </rPr>
      <t xml:space="preserve"> Y1000, Mil-Mil S</t>
    </r>
  </si>
  <si>
    <r>
      <t>Location: 2-5-10 Kugenumashinmei, Fujisawa-shi, Kanagawa 251-0021
Site area: 4,394 m</t>
    </r>
    <r>
      <rPr>
        <vertAlign val="superscript"/>
        <sz val="11"/>
        <color theme="1"/>
        <rFont val="Meiryo UI"/>
        <family val="3"/>
        <charset val="128"/>
      </rPr>
      <t>2</t>
    </r>
    <r>
      <rPr>
        <sz val="11"/>
        <color theme="1"/>
        <rFont val="Meiryo UI"/>
        <family val="3"/>
        <charset val="128"/>
      </rPr>
      <t xml:space="preserve">
Products</t>
    </r>
    <r>
      <rPr>
        <vertAlign val="superscript"/>
        <sz val="10"/>
        <color theme="1"/>
        <rFont val="Meiryo UI"/>
        <family val="3"/>
        <charset val="128"/>
      </rPr>
      <t>*1</t>
    </r>
    <r>
      <rPr>
        <sz val="11"/>
        <color theme="1"/>
        <rFont val="Meiryo UI"/>
        <family val="3"/>
        <charset val="128"/>
      </rPr>
      <t xml:space="preserve">: Basic skin-care products including </t>
    </r>
    <r>
      <rPr>
        <i/>
        <sz val="11"/>
        <color theme="1"/>
        <rFont val="Meiryo UI"/>
        <family val="3"/>
        <charset val="128"/>
      </rPr>
      <t>PARABIO and REVECY</t>
    </r>
  </si>
  <si>
    <t>During the spread of COVID-19, we took necessary steps to prevent infection in order to continue production. 
We also engaged in risk management by establishing a business continuity plan related to measures in the case of an earthquake.</t>
    <phoneticPr fontId="1"/>
  </si>
  <si>
    <t>Yakult Central Institute</t>
  </si>
  <si>
    <t>Social data</t>
  </si>
  <si>
    <t>Japan (%)</t>
    <phoneticPr fontId="1"/>
  </si>
  <si>
    <t>Outside Japan (%)</t>
  </si>
  <si>
    <t>1. Low-sugar,  reduced-calorie products: Percentage of total dairy sales</t>
    <phoneticPr fontId="1"/>
  </si>
  <si>
    <t>2. Community investment (social contribution activities)</t>
    <phoneticPr fontId="1"/>
  </si>
  <si>
    <t>3. CSR procurement survey results (fiscal 2022)</t>
    <phoneticPr fontId="1"/>
  </si>
  <si>
    <t>Target: Primary business partners of Yakult Honsha’s dairy products, soft drinks, cosmetics and pharmaceutical divisions/Number of responses: 95 companies (99% response rate)</t>
    <phoneticPr fontId="1"/>
  </si>
  <si>
    <t>Number of questions</t>
    <phoneticPr fontId="1"/>
  </si>
  <si>
    <t>Main questions (examples)</t>
    <phoneticPr fontId="1"/>
  </si>
  <si>
    <t>Average score (%)*</t>
    <phoneticPr fontId="1"/>
  </si>
  <si>
    <t>Percentage of responses (%)</t>
    <phoneticPr fontId="1"/>
  </si>
  <si>
    <t>Level 3:</t>
    <phoneticPr fontId="1"/>
  </si>
  <si>
    <t>Level 2:</t>
    <phoneticPr fontId="1"/>
  </si>
  <si>
    <t>Level 1:</t>
    <phoneticPr fontId="1"/>
  </si>
  <si>
    <t>Responded with “action being taken”</t>
    <phoneticPr fontId="1"/>
  </si>
  <si>
    <t>Responded with “action being planned”</t>
  </si>
  <si>
    <t>Responded with “no action being taken”</t>
    <phoneticPr fontId="1"/>
  </si>
  <si>
    <t>1. Corporate governance related to CSR</t>
    <phoneticPr fontId="1"/>
  </si>
  <si>
    <t>2. Human rights</t>
  </si>
  <si>
    <t>3. Labor practices</t>
  </si>
  <si>
    <t>4. Environment</t>
  </si>
  <si>
    <t>5. Fair business</t>
  </si>
  <si>
    <t>6. Quality and safety</t>
  </si>
  <si>
    <t>7. Information security</t>
  </si>
  <si>
    <t>8. Supply chain</t>
  </si>
  <si>
    <t>9. Coexisting with the local community</t>
    <phoneticPr fontId="1"/>
  </si>
  <si>
    <t>Have you established a vision, long-term goals, key areas, etc. for CSR in general?</t>
  </si>
  <si>
    <t>Have you had any human rights issues in the last year, such as harassment, discrimination, or labor issues on foreign technical trainees?</t>
  </si>
  <si>
    <t>Are you taking action for fair application of working hours, holidays, paid leave, etc.?</t>
  </si>
  <si>
    <t>Are you taking action to reduce CO2 and other greenhouse gas emissions, or to use energy efficiently?</t>
  </si>
  <si>
    <t>Are there regulations or initiatives to build proper relationships with local authorities and government officials in Japan and overseas in carrying out business activities (e.g., prohibition  of bribery)?</t>
  </si>
  <si>
    <t>Do you have your own company policy and implementation system in line with our policies and guidelines on quality and safety of products and services?</t>
  </si>
  <si>
    <t>Do you have a mechanism or initiatives related to personal data and privacy protection?</t>
  </si>
  <si>
    <t>Are you taking action to promote CSR activities in the supply  chain, such as by conducting field surveys of business partners?</t>
  </si>
  <si>
    <t>Are you taking action to reduce the social and environmental burden of the production process or products and services?</t>
  </si>
  <si>
    <t>Total</t>
  </si>
  <si>
    <t>*  Score for each item calculated based on a score of 3 points for Level 3, 2 points for Level 2, and 1 point for Level 1</t>
    <phoneticPr fontId="1"/>
  </si>
  <si>
    <t>Note:  Additional questions also asked to confirm details, depending on the content of  the response.</t>
    <phoneticPr fontId="1"/>
  </si>
  <si>
    <t>Number of business partners by average score (Japan)</t>
    <phoneticPr fontId="1"/>
  </si>
  <si>
    <t>Average score</t>
    <phoneticPr fontId="1"/>
  </si>
  <si>
    <t>Number of companies</t>
    <phoneticPr fontId="1"/>
  </si>
  <si>
    <t>90% or higher</t>
  </si>
  <si>
    <t>80%–below 90%</t>
  </si>
  <si>
    <t>75%–below 80%</t>
  </si>
  <si>
    <t>Below 75%</t>
  </si>
  <si>
    <t>Absent or incomplete response</t>
  </si>
  <si>
    <t>Target: Primary business partners of Yakult Group’s overseas offices/Number of responses: 37 companies (95% response rate)</t>
    <phoneticPr fontId="1"/>
  </si>
  <si>
    <t>Number of business partners by average score (overseas)</t>
    <phoneticPr fontId="1"/>
  </si>
  <si>
    <t>4. Green procurement ratio</t>
    <phoneticPr fontId="1"/>
  </si>
  <si>
    <t>5. Locally procured raw materials</t>
    <phoneticPr fontId="1"/>
  </si>
  <si>
    <t xml:space="preserve">Fiscal year </t>
    <phoneticPr fontId="1"/>
  </si>
  <si>
    <t xml:space="preserve">Japan* (%) </t>
    <phoneticPr fontId="1"/>
  </si>
  <si>
    <t xml:space="preserve">Asia/Oceania (%) </t>
    <phoneticPr fontId="1"/>
  </si>
  <si>
    <t xml:space="preserve">The Americas  (%) </t>
    <phoneticPr fontId="1"/>
  </si>
  <si>
    <t xml:space="preserve">Europe (%) </t>
    <phoneticPr fontId="1"/>
  </si>
  <si>
    <t>* Results for dairy product raw materials</t>
  </si>
  <si>
    <t>Note: Raw materials imported and undergo final processing in Japan are calculated as local Japanese materials.</t>
  </si>
  <si>
    <t>6. Human rights awareness training</t>
    <phoneticPr fontId="1"/>
  </si>
  <si>
    <t>Human rights awareness training (Training for new employees)</t>
  </si>
  <si>
    <t>Level-specific training</t>
  </si>
  <si>
    <t>Human rights awareness training (Diversity training for newly appointed managers)</t>
  </si>
  <si>
    <t>* Carried out during new line manager training in fiscal 2021</t>
    <phoneticPr fontId="1"/>
  </si>
  <si>
    <t>1 session 
104 participants</t>
    <phoneticPr fontId="1"/>
  </si>
  <si>
    <t>1 session
117 participants</t>
    <phoneticPr fontId="1"/>
  </si>
  <si>
    <t>1 session
90 participants</t>
    <phoneticPr fontId="1"/>
  </si>
  <si>
    <t>1 session
72 participants</t>
    <phoneticPr fontId="1"/>
  </si>
  <si>
    <t>session
68 participants</t>
    <phoneticPr fontId="1"/>
  </si>
  <si>
    <t>7 sessions
200 participants</t>
    <phoneticPr fontId="1"/>
  </si>
  <si>
    <t>2 sessions
48 participants</t>
    <phoneticPr fontId="1"/>
  </si>
  <si>
    <t>3 sessions
70 participants</t>
    <phoneticPr fontId="1"/>
  </si>
  <si>
    <t>1 session
30 participants</t>
    <phoneticPr fontId="1"/>
  </si>
  <si>
    <t>1 session
34* participants</t>
    <phoneticPr fontId="1"/>
  </si>
  <si>
    <r>
      <t>10</t>
    </r>
    <r>
      <rPr>
        <vertAlign val="superscript"/>
        <sz val="11"/>
        <color theme="1"/>
        <rFont val="Meiryo UI"/>
        <family val="3"/>
        <charset val="128"/>
      </rPr>
      <t>*1</t>
    </r>
    <phoneticPr fontId="1"/>
  </si>
  <si>
    <r>
      <t>9</t>
    </r>
    <r>
      <rPr>
        <vertAlign val="superscript"/>
        <sz val="11"/>
        <color theme="1"/>
        <rFont val="Meiryo UI"/>
        <family val="3"/>
        <charset val="128"/>
      </rPr>
      <t>*2</t>
    </r>
    <phoneticPr fontId="1"/>
  </si>
  <si>
    <t>Yakult Honsha plants, bottling companies in Japan
(10 dairy product plants)</t>
    <phoneticPr fontId="1"/>
  </si>
  <si>
    <r>
      <t>nts outside Japan (27 locations in total)</t>
    </r>
    <r>
      <rPr>
        <vertAlign val="superscript"/>
        <sz val="11"/>
        <color theme="1"/>
        <rFont val="Meiryo UI"/>
        <family val="3"/>
        <charset val="128"/>
      </rPr>
      <t>*3</t>
    </r>
    <phoneticPr fontId="1"/>
  </si>
  <si>
    <t>(Number of certified locations: as of August 2023)</t>
    <phoneticPr fontId="1"/>
  </si>
  <si>
    <t>*1 I n Japan, food hygiene control based on HACCP principles was instituted through the Act on the Partial Amendment of the Food Sanitation Act in 2018. In line with this, we acquired ISO 22000 certification at Yakult Honsha dairy product plants, all 10 plants of bottling companies, and the Production Division, including the Production Control Department.</t>
    <phoneticPr fontId="1"/>
  </si>
  <si>
    <t>*	2 Includes branches that have acquired the certification</t>
    <phoneticPr fontId="1"/>
  </si>
  <si>
    <t>*	3 Acquisition rate at plants both in and outside Japan: 5.4%</t>
    <phoneticPr fontId="1"/>
  </si>
  <si>
    <t>•	 HACCP: A system for assuring safety by implementing thorough hygiene management across the entire manufacturing process
•	 ISO 9001: An international standard for quality management systems
•	 ISO 22000: An international standard for food safety management systems based on HACCP hygiene management methods 
• 	 FSSC 22000: An international standard for food safety management systems based on ISO 22000 that incorporates food defense and other matters
• 	 GMP (Good Manufacturing Practice): An international standard for pharmaceuticals and food manufacturing management and quality control 
Note: In Taiwan, the plant obtained TQF (Taiwan Quality Food) certification which is equivalent to GMP.
•	 Halal: A standard for food quality management systems based on Islamic Law
•	 ISO 45001: An international standard for occupational health and safety management systems
•	 SQF: An international standard for management systems that ensure the safety and quality of food products</t>
    <phoneticPr fontId="1"/>
  </si>
  <si>
    <t>9. Comparison of starting salaries and minimum wage (fiscal 2022)</t>
    <phoneticPr fontId="1"/>
  </si>
  <si>
    <t xml:space="preserve">7.  Certifications acquired for product quality </t>
    <phoneticPr fontId="1"/>
  </si>
  <si>
    <t>8. Customer consultation</t>
    <phoneticPr fontId="1"/>
  </si>
  <si>
    <t>Type</t>
    <phoneticPr fontId="1"/>
  </si>
  <si>
    <t>Inquiries</t>
    <phoneticPr fontId="1"/>
  </si>
  <si>
    <t>Applications</t>
    <phoneticPr fontId="1"/>
  </si>
  <si>
    <t>Complaints</t>
    <phoneticPr fontId="1"/>
  </si>
  <si>
    <t>Discontinuations/suspensions</t>
    <phoneticPr fontId="1"/>
  </si>
  <si>
    <t>Changes</t>
    <phoneticPr fontId="1"/>
  </si>
  <si>
    <t>Starting monthly salary (yen)</t>
    <phoneticPr fontId="1"/>
  </si>
  <si>
    <t>Comparison with minimum wage (%)</t>
    <phoneticPr fontId="1"/>
  </si>
  <si>
    <t>Graduate school graduate</t>
    <phoneticPr fontId="1"/>
  </si>
  <si>
    <t>University graduate (career track)</t>
    <phoneticPr fontId="1"/>
  </si>
  <si>
    <t>University graduate (general track)</t>
    <phoneticPr fontId="1"/>
  </si>
  <si>
    <t>Junior college graduate</t>
    <phoneticPr fontId="1"/>
  </si>
  <si>
    <t>Vocational school graduate</t>
    <phoneticPr fontId="1"/>
  </si>
  <si>
    <t>Note:  Minimum wage calculated using the minimum wage for Tokyo (1,072 yen per hour) working 20.42 days per month, 7.5 hours per day. Our salary system is based on the level of each employee, and there is no difference between male and female employees in the same level or role.</t>
    <phoneticPr fontId="1"/>
  </si>
  <si>
    <t>10. Human resources data (Yakult Honsha)</t>
    <phoneticPr fontId="1"/>
  </si>
  <si>
    <t>Regular employees</t>
    <phoneticPr fontId="1"/>
  </si>
  <si>
    <t>　Male</t>
    <phoneticPr fontId="1"/>
  </si>
  <si>
    <t>　Female</t>
    <phoneticPr fontId="1"/>
  </si>
  <si>
    <t>Full-time contract employees</t>
    <phoneticPr fontId="1"/>
  </si>
  <si>
    <t>Female employee ratio (%)</t>
    <phoneticPr fontId="1"/>
  </si>
  <si>
    <t>Ratio of non-regular employees (%)</t>
    <phoneticPr fontId="1"/>
  </si>
  <si>
    <t>Average age (years)</t>
    <phoneticPr fontId="1"/>
  </si>
  <si>
    <t>Average length of service (years)</t>
    <phoneticPr fontId="1"/>
  </si>
  <si>
    <t>Average wage for 30-year-olds (yen/month)</t>
  </si>
  <si>
    <t>Number of newly hired</t>
  </si>
  <si>
    <t>Mid-career recruitment ratio (%)</t>
  </si>
  <si>
    <t>New graduates’ retention rate after three years (%)</t>
    <phoneticPr fontId="1"/>
  </si>
  <si>
    <t>Overall turnover rate (%)</t>
    <phoneticPr fontId="1"/>
  </si>
  <si>
    <t>Turnover rate for personal reasons (%)</t>
  </si>
  <si>
    <t>Total working hours</t>
  </si>
  <si>
    <t>Fixed-term employees</t>
    <phoneticPr fontId="1"/>
  </si>
  <si>
    <t>Fixed-term employees (number)</t>
  </si>
  <si>
    <t>Employees with nonguaranteed working hours (number)</t>
    <phoneticPr fontId="1"/>
  </si>
  <si>
    <t>Full-time employees (number)</t>
  </si>
  <si>
    <t>Part-time employees (number)</t>
  </si>
  <si>
    <t>Note: As of the end of fiscal 2022. Data based on actual numbers.</t>
    <phoneticPr fontId="1"/>
  </si>
  <si>
    <t>Nonemployee workers (number)</t>
    <phoneticPr fontId="1"/>
  </si>
  <si>
    <t>Note 1: As of the end of fiscal 2022. Data based on actual numbers.
Note 2: All nonemployee workers are seconded from consolidated companies (engaged in manufacturing tasks, etc.)</t>
    <phoneticPr fontId="1"/>
  </si>
  <si>
    <t>Male</t>
    <phoneticPr fontId="1"/>
  </si>
  <si>
    <t>Female</t>
    <phoneticPr fontId="1"/>
  </si>
  <si>
    <t>Management staff*</t>
    <phoneticPr fontId="1"/>
  </si>
  <si>
    <t>Female management staff*</t>
    <phoneticPr fontId="1"/>
  </si>
  <si>
    <t>Japanese officers</t>
    <phoneticPr fontId="1"/>
  </si>
  <si>
    <t>Non-Japanese officers</t>
    <phoneticPr fontId="1"/>
  </si>
  <si>
    <t>Japanese management staff*</t>
    <phoneticPr fontId="1"/>
  </si>
  <si>
    <t>Non-Japanese management staff*</t>
    <phoneticPr fontId="1"/>
  </si>
  <si>
    <t>Ratio of 
non-regular employees (%)</t>
    <phoneticPr fontId="1"/>
  </si>
  <si>
    <t>Turnover rate for regular employees
– total (%)</t>
    <phoneticPr fontId="1"/>
  </si>
  <si>
    <t>Turnover rate for regular employees
– male (%)</t>
    <phoneticPr fontId="1"/>
  </si>
  <si>
    <t>Turnover rate for regular employees
– female (%)</t>
    <phoneticPr fontId="1"/>
  </si>
  <si>
    <t>Turnover rate for regular employees for personal reasons (%)</t>
    <phoneticPr fontId="1"/>
  </si>
  <si>
    <t>　Asia/Oceania</t>
    <phoneticPr fontId="1"/>
  </si>
  <si>
    <t>　The Americas</t>
    <phoneticPr fontId="1"/>
  </si>
  <si>
    <t>　Europe</t>
    <phoneticPr fontId="1"/>
  </si>
  <si>
    <t>12. Hours of training time and cost (Yakult Honsha)</t>
    <phoneticPr fontId="1"/>
  </si>
  <si>
    <t>Training time (total hours)</t>
  </si>
  <si>
    <t>Training time (hours) per person</t>
  </si>
  <si>
    <t>Training cost (yen) per person</t>
  </si>
  <si>
    <t>* Figures for 2020 are lower than previous years due to the COVID-19 pandemic</t>
    <phoneticPr fontId="1"/>
  </si>
  <si>
    <t>Number of workshops</t>
  </si>
  <si>
    <t>Participants</t>
  </si>
  <si>
    <t>Note: Figures for 2020 are lower than previous years because training schedules were reduced due to the COVID-19 pandemic.</t>
  </si>
  <si>
    <t>14. Number and ratio of female managers (Yakult Honsha, overseas offices)</t>
    <phoneticPr fontId="1"/>
  </si>
  <si>
    <t>Japan: Number of female managers</t>
  </si>
  <si>
    <t>Japan: Ratio of female managers (%)</t>
  </si>
  <si>
    <t>Overseas: Ratio of female managers (%)</t>
  </si>
  <si>
    <t>Japan: Rate of employees
with disabilities (%)</t>
    <phoneticPr fontId="1"/>
  </si>
  <si>
    <t>Japan: Statutory target
employment rate (%)</t>
    <phoneticPr fontId="1"/>
  </si>
  <si>
    <t>Overseas: Rate of employees
with disabilities (%)*</t>
    <phoneticPr fontId="1"/>
  </si>
  <si>
    <t>* Disability is defined according to the criteria applied in each country and region</t>
    <phoneticPr fontId="1"/>
  </si>
  <si>
    <t>Number of persons at mandatory retirement age</t>
    <phoneticPr fontId="1"/>
  </si>
  <si>
    <t>Rate of continuous employment* (%)</t>
    <phoneticPr fontId="1"/>
  </si>
  <si>
    <t>Number of persons who choose to retire</t>
    <phoneticPr fontId="1"/>
  </si>
  <si>
    <t>Number of continuous workers who transfer to another company</t>
    <phoneticPr fontId="1"/>
  </si>
  <si>
    <t>Number of persons in continuous employment at Yakult Honsha</t>
    <phoneticPr fontId="1"/>
  </si>
  <si>
    <t>* Including those persons who have transferred to another company</t>
    <phoneticPr fontId="1"/>
  </si>
  <si>
    <t>17. Percentage of annual paid leave taken and average overtime hours per month (per person) (Yakult Honsha)</t>
    <phoneticPr fontId="1"/>
  </si>
  <si>
    <t>Percentage of annual paid leave taken (%)</t>
  </si>
  <si>
    <t>Average overtime hours (per month)</t>
  </si>
  <si>
    <t>18. Number of employees taking parental leave (Yakult Honsha)</t>
    <phoneticPr fontId="1"/>
  </si>
  <si>
    <t>Male employees
(number of people/utilization rate*)</t>
    <phoneticPr fontId="1"/>
  </si>
  <si>
    <t>Female employees
(number of people/utilization rate)</t>
    <phoneticPr fontId="1"/>
  </si>
  <si>
    <t>9 / 9.3％</t>
    <phoneticPr fontId="1"/>
  </si>
  <si>
    <t>18 / 19.6％</t>
    <phoneticPr fontId="1"/>
  </si>
  <si>
    <t>10 / 15.9％</t>
    <phoneticPr fontId="1"/>
  </si>
  <si>
    <t>83 / 86.4％</t>
    <phoneticPr fontId="1"/>
  </si>
  <si>
    <t>36 / 100％</t>
    <phoneticPr fontId="1"/>
  </si>
  <si>
    <t>37 / 100％</t>
    <phoneticPr fontId="1"/>
  </si>
  <si>
    <t>26 / 100％</t>
    <phoneticPr fontId="1"/>
  </si>
  <si>
    <t>35 / 100％</t>
    <phoneticPr fontId="1"/>
  </si>
  <si>
    <t>67/95%</t>
  </si>
  <si>
    <t>30/100%</t>
  </si>
  <si>
    <t>Note: Disclosed rates rounded down to whole numbers</t>
    <phoneticPr fontId="1"/>
  </si>
  <si>
    <t>19. Work accident frequency rate and severity rate (Yakult Honsha)</t>
    <phoneticPr fontId="1"/>
  </si>
  <si>
    <r>
      <t>Work accident frequency rate</t>
    </r>
    <r>
      <rPr>
        <vertAlign val="superscript"/>
        <sz val="11"/>
        <color theme="1"/>
        <rFont val="Meiryo UI"/>
        <family val="3"/>
        <charset val="128"/>
      </rPr>
      <t>*1</t>
    </r>
    <phoneticPr fontId="1"/>
  </si>
  <si>
    <r>
      <t>Work accident severity rate</t>
    </r>
    <r>
      <rPr>
        <vertAlign val="superscript"/>
        <sz val="11"/>
        <color theme="1"/>
        <rFont val="Meiryo UI"/>
        <family val="3"/>
        <charset val="128"/>
      </rPr>
      <t>*2</t>
    </r>
    <phoneticPr fontId="1"/>
  </si>
  <si>
    <r>
      <t>Per-employee work accident rate</t>
    </r>
    <r>
      <rPr>
        <vertAlign val="superscript"/>
        <sz val="11"/>
        <color theme="1"/>
        <rFont val="Meiryo UI"/>
        <family val="3"/>
        <charset val="128"/>
      </rPr>
      <t>*3</t>
    </r>
    <phoneticPr fontId="1"/>
  </si>
  <si>
    <r>
      <t>Whole industry average</t>
    </r>
    <r>
      <rPr>
        <vertAlign val="superscript"/>
        <sz val="11"/>
        <color theme="1"/>
        <rFont val="Meiryo UI"/>
        <family val="3"/>
        <charset val="128"/>
      </rPr>
      <t>*4</t>
    </r>
    <phoneticPr fontId="1"/>
  </si>
  <si>
    <t>*	1 Work accident frequency rate: Injuries and deaths caused by work accidents÷Total work hours x 1,000,000
*	2 Work accident severity rate: Number of work days lost÷Total work hours x 1,000
*	3 Per-employee work accident rate: Number of accidents÷Number of employees
*	4 Whole industry average: Partial extract from the Ministry of Health, Labour and Welfare’s Survey on Industrial Accidents (2020)</t>
    <phoneticPr fontId="1"/>
  </si>
  <si>
    <t xml:space="preserve">Fiscal year </t>
  </si>
  <si>
    <t>1. Governance organization</t>
    <phoneticPr fontId="1"/>
  </si>
  <si>
    <t>Company
with Audit &amp;
Supervisory Board</t>
    <phoneticPr fontId="1"/>
  </si>
  <si>
    <t>Type of organization</t>
    <phoneticPr fontId="1"/>
  </si>
  <si>
    <t>Directors</t>
    <phoneticPr fontId="1"/>
  </si>
  <si>
    <t>　Including: Outside Directors</t>
    <phoneticPr fontId="1"/>
  </si>
  <si>
    <t>　Including: Independent Directors</t>
    <phoneticPr fontId="1"/>
  </si>
  <si>
    <t>　Including: Female Directors</t>
    <phoneticPr fontId="1"/>
  </si>
  <si>
    <t>Directors’ term of office (years)</t>
    <phoneticPr fontId="1"/>
  </si>
  <si>
    <t>Chair of Board of Directors</t>
    <phoneticPr fontId="1"/>
  </si>
  <si>
    <t>Auditors</t>
    <phoneticPr fontId="1"/>
  </si>
  <si>
    <t>　Including: Outside Auditors</t>
    <phoneticPr fontId="1"/>
  </si>
  <si>
    <t>　Including: Independent Auditors</t>
    <phoneticPr fontId="1"/>
  </si>
  <si>
    <t>　Including: Female Auditors</t>
    <phoneticPr fontId="1"/>
  </si>
  <si>
    <t>Auditors’ term of office (years)</t>
    <phoneticPr fontId="1"/>
  </si>
  <si>
    <t>Note: As of the end of June 2023.</t>
    <phoneticPr fontId="1"/>
  </si>
  <si>
    <t xml:space="preserve">Board of Directors </t>
    <phoneticPr fontId="1"/>
  </si>
  <si>
    <t xml:space="preserve">Audit &amp; Supervisory Board </t>
    <phoneticPr fontId="1"/>
  </si>
  <si>
    <t xml:space="preserve">Compliance Committee </t>
    <phoneticPr fontId="1"/>
  </si>
  <si>
    <t xml:space="preserve">Corporate Ethics Committee </t>
    <phoneticPr fontId="1"/>
  </si>
  <si>
    <t>CSR Promotion Committee</t>
    <phoneticPr fontId="1"/>
  </si>
  <si>
    <t>Plastic Recycling Promotion Committee</t>
    <phoneticPr fontId="1"/>
  </si>
  <si>
    <t>2. Frequency of meetings</t>
    <phoneticPr fontId="1"/>
  </si>
  <si>
    <t>*	1 For unavoidable reasons, one Outside Director was absent from one Board of Directors meeting.
*	2 For unavoidable reasons, one Audit &amp; Supervisory Board Member was absent from one Audit &amp; Supervisory Board meeting.</t>
    <phoneticPr fontId="1"/>
  </si>
  <si>
    <t>94%*2</t>
    <phoneticPr fontId="1"/>
  </si>
  <si>
    <t>3. Number of audit reports</t>
    <phoneticPr fontId="1"/>
  </si>
  <si>
    <t>Audit &amp; Supervisory Board Member audits</t>
  </si>
  <si>
    <t>Internal audits</t>
  </si>
  <si>
    <t>Accounting audits</t>
  </si>
  <si>
    <t>Remuneration
of directors</t>
    <phoneticPr fontId="1"/>
  </si>
  <si>
    <t>Remuneration
of auditors</t>
    <phoneticPr fontId="1"/>
  </si>
  <si>
    <t>654 million yen to
17 directors (Including
41 million yen to
6 Outside Directors)</t>
    <phoneticPr fontId="1"/>
  </si>
  <si>
    <t>614 million yen to
17 directors (Including
50 million yen to
5 Outside Directors)</t>
    <phoneticPr fontId="1"/>
  </si>
  <si>
    <t>603 million yen to
15 directors (Including
55 million yen to
5 Outside Directors)</t>
    <phoneticPr fontId="1"/>
  </si>
  <si>
    <t>642 million yen to
18 directors (Including
66 million yen to
7 Outside Directors)</t>
    <phoneticPr fontId="1"/>
  </si>
  <si>
    <t>806 million yen to
17 directors (Including
69 million yen to
7 Outside Directors)</t>
    <phoneticPr fontId="1"/>
  </si>
  <si>
    <t>118 million yen to
7 auditors (Including
36 million yen to
5 Outside Auditors)</t>
    <phoneticPr fontId="1"/>
  </si>
  <si>
    <t>105 million yen to
9 auditors (Including
33 million yen to
6 Outside Auditors)</t>
    <phoneticPr fontId="1"/>
  </si>
  <si>
    <t>107 million yen to
5 auditors (Including
35 million yen to
3 Outside Auditors)</t>
    <phoneticPr fontId="1"/>
  </si>
  <si>
    <t>114 million yen to
5 auditors (Including
38 million yen to
3 Outside Auditors)</t>
    <phoneticPr fontId="1"/>
  </si>
  <si>
    <t>*	1 Amount of remuneration of directors and auditors in the 67th business report
*	2 Amount of remuneration of directors and auditors in the 68th business report
*	3 Amount of remuneration of directors and auditors in the 69th business report
*	4 Amount of remuneration of directors and auditors in the 70th business report
*	5 Total amount of remuneration of directors and auditors in the 71st business report</t>
    <phoneticPr fontId="1"/>
  </si>
  <si>
    <t>6. Use of internal reporting system in the last five years (Yakult Honsha)</t>
    <phoneticPr fontId="1"/>
  </si>
  <si>
    <t>Number of uses</t>
  </si>
  <si>
    <t>7. Compliance training and information security training</t>
    <phoneticPr fontId="1"/>
  </si>
  <si>
    <t>Compliance training events</t>
  </si>
  <si>
    <t>Information security training events
(e-learning recipients)</t>
    <phoneticPr fontId="1"/>
  </si>
  <si>
    <t>1 (2,436)</t>
  </si>
  <si>
    <t>1 (2,221)</t>
  </si>
  <si>
    <t>1 (2,610)</t>
  </si>
  <si>
    <t>1 (2,512)</t>
  </si>
  <si>
    <t>1 (2,447)</t>
  </si>
  <si>
    <r>
      <t>7. CO</t>
    </r>
    <r>
      <rPr>
        <b/>
        <vertAlign val="subscript"/>
        <sz val="11"/>
        <color theme="1"/>
        <rFont val="Meiryo UI"/>
        <family val="3"/>
        <charset val="128"/>
      </rPr>
      <t>2</t>
    </r>
    <r>
      <rPr>
        <b/>
        <sz val="11"/>
        <color theme="1"/>
        <rFont val="Meiryo UI"/>
        <family val="3"/>
        <charset val="128"/>
      </rPr>
      <t xml:space="preserve"> emissions in fiscal 2022</t>
    </r>
    <phoneticPr fontId="1"/>
  </si>
  <si>
    <t>Japan business site reports</t>
  </si>
  <si>
    <t>24. Japan business site reports</t>
    <phoneticPr fontId="1"/>
  </si>
  <si>
    <t>11. Yakult Group companies outside Japan (As of December 2022)</t>
    <phoneticPr fontId="1"/>
  </si>
  <si>
    <t>15. Rate of employees with disabilities (Yakult Honsha, overseas offices)</t>
    <phoneticPr fontId="1"/>
  </si>
  <si>
    <t>16. Rate of continuous employment at retirement age (Yakult Honsha)</t>
    <phoneticPr fontId="1"/>
  </si>
  <si>
    <t>Governance data</t>
    <phoneticPr fontId="1"/>
  </si>
  <si>
    <t>5. BCP drill participation rate</t>
    <phoneticPr fontId="1"/>
  </si>
  <si>
    <t>Status of ISO 14001 environmental certification</t>
  </si>
  <si>
    <t>Food loss and waste recycling results</t>
  </si>
  <si>
    <t>Substances used by the Yakult Central Institute (Kunitachi City, Tokyo)</t>
  </si>
  <si>
    <t>Container and packaging obligatory recycling volume</t>
  </si>
  <si>
    <t>Economic accounting results / Economic benefits associated with environmental conservation measures</t>
  </si>
  <si>
    <t>Environmental impacts of business activities (From production through delivery)</t>
  </si>
  <si>
    <t>Energy use and energy use per production unit by Yakult Honsha plants and bottling companies (Scope 1 + Scope 2)</t>
  </si>
  <si>
    <t>Introduction of environment-friendly sales equipment</t>
  </si>
  <si>
    <t>Amount of specified plastic-containing products distributed</t>
  </si>
  <si>
    <t>Water risk assessment in areas with production bases (WRI Aqueduct: Baseline water stress—total, overall water risk)</t>
  </si>
  <si>
    <t>Water risk survey cost</t>
  </si>
  <si>
    <t>Water use at Yakult Honsha plants and bottling companies (total and per production unit)</t>
  </si>
  <si>
    <t>Waste generated at Yakult Honsha plants and bottling companies</t>
  </si>
  <si>
    <t>Assessment of biodiversity around production bases</t>
  </si>
  <si>
    <t>Water data at production bases outside Japan</t>
  </si>
  <si>
    <t>Water data at production bases in Japan</t>
    <phoneticPr fontId="1"/>
  </si>
  <si>
    <t>Business site reports for each region</t>
    <phoneticPr fontId="1"/>
  </si>
  <si>
    <t>Community investment (social contribution activities)</t>
  </si>
  <si>
    <t>CSR procurement survey results (fiscal 2022)</t>
  </si>
  <si>
    <t>Green procurement ratio</t>
  </si>
  <si>
    <t>Locally procured raw materials</t>
  </si>
  <si>
    <t>Human rights awareness training</t>
  </si>
  <si>
    <t>Certifications acquired for product quality</t>
  </si>
  <si>
    <t>Customer consultation</t>
  </si>
  <si>
    <t>Comparison of starting salaries and minimum wage (fiscal 2022)</t>
  </si>
  <si>
    <t>Human resources data (Yakult Honsha)</t>
  </si>
  <si>
    <t>Yakult Group companies outside Japan (As of December 2022)</t>
  </si>
  <si>
    <t>Hours of training time and cost (Yakult Honsha)</t>
  </si>
  <si>
    <t>Number and ratio of female managers (Yakult Honsha, overseas offices)</t>
  </si>
  <si>
    <t>Rate of employees with disabilities (Yakult Honsha, overseas offices)</t>
  </si>
  <si>
    <t>Rate of continuous employment at retirement age (Yakult Honsha)</t>
    <phoneticPr fontId="1"/>
  </si>
  <si>
    <t>Percentage of annual paid leave taken and average overtime hours per month (per person) (Yakult Honsha)</t>
    <phoneticPr fontId="1"/>
  </si>
  <si>
    <t>Governance organization</t>
  </si>
  <si>
    <t>Frequency of meetings</t>
  </si>
  <si>
    <t>Number of audit reports</t>
  </si>
  <si>
    <t>BCP drill participation rate</t>
  </si>
  <si>
    <t>Use of internal reporting system in the last five years (Yakult Honsha)</t>
  </si>
  <si>
    <t>Compliance training and information security training</t>
  </si>
  <si>
    <r>
      <t>CO</t>
    </r>
    <r>
      <rPr>
        <u/>
        <vertAlign val="subscript"/>
        <sz val="11"/>
        <color theme="10"/>
        <rFont val="HGｺﾞｼｯｸM"/>
        <family val="3"/>
        <charset val="128"/>
        <scheme val="minor"/>
      </rPr>
      <t>2</t>
    </r>
    <r>
      <rPr>
        <u/>
        <sz val="11"/>
        <color theme="10"/>
        <rFont val="HGｺﾞｼｯｸM"/>
        <family val="3"/>
        <charset val="128"/>
        <scheme val="minor"/>
      </rPr>
      <t xml:space="preserve"> emissions in fiscal 2022</t>
    </r>
    <phoneticPr fontId="1"/>
  </si>
  <si>
    <t>President</t>
  </si>
  <si>
    <r>
      <t>2018</t>
    </r>
    <r>
      <rPr>
        <vertAlign val="superscript"/>
        <sz val="11"/>
        <rFont val="Meiryo UI"/>
        <family val="3"/>
        <charset val="128"/>
      </rPr>
      <t>*1</t>
    </r>
    <phoneticPr fontId="1"/>
  </si>
  <si>
    <r>
      <t>2019</t>
    </r>
    <r>
      <rPr>
        <vertAlign val="superscript"/>
        <sz val="11"/>
        <rFont val="Meiryo UI"/>
        <family val="3"/>
        <charset val="128"/>
      </rPr>
      <t>*2</t>
    </r>
    <phoneticPr fontId="1"/>
  </si>
  <si>
    <r>
      <t>2020</t>
    </r>
    <r>
      <rPr>
        <vertAlign val="superscript"/>
        <sz val="11"/>
        <rFont val="Meiryo UI"/>
        <family val="3"/>
        <charset val="128"/>
      </rPr>
      <t>*3</t>
    </r>
    <phoneticPr fontId="1"/>
  </si>
  <si>
    <r>
      <t>2021</t>
    </r>
    <r>
      <rPr>
        <vertAlign val="superscript"/>
        <sz val="11"/>
        <rFont val="Meiryo UI"/>
        <family val="3"/>
        <charset val="128"/>
      </rPr>
      <t>*4</t>
    </r>
    <phoneticPr fontId="1"/>
  </si>
  <si>
    <r>
      <t>2022</t>
    </r>
    <r>
      <rPr>
        <vertAlign val="superscript"/>
        <sz val="11"/>
        <rFont val="Meiryo UI"/>
        <family val="3"/>
        <charset val="128"/>
      </rPr>
      <t>*5</t>
    </r>
    <phoneticPr fontId="1"/>
  </si>
  <si>
    <t>19. Waste generated and recycling rates by waste type</t>
    <phoneticPr fontId="1"/>
  </si>
  <si>
    <t>(1) Yakult Honsha plants and bottling companies</t>
    <phoneticPr fontId="1"/>
  </si>
  <si>
    <t>（C）Disposal amount (A-B) (t)</t>
    <phoneticPr fontId="1"/>
  </si>
  <si>
    <t>(B) Recycled amount (t)</t>
    <phoneticPr fontId="1"/>
  </si>
  <si>
    <t>(A) Waste amount
（t）</t>
    <phoneticPr fontId="1"/>
  </si>
  <si>
    <t>(2) Yakult Central Institute</t>
    <phoneticPr fontId="1"/>
  </si>
  <si>
    <t>Paper waste</t>
    <phoneticPr fontId="2"/>
  </si>
  <si>
    <t>Waste plastic</t>
    <phoneticPr fontId="2"/>
  </si>
  <si>
    <t>Scrap metal</t>
    <phoneticPr fontId="2"/>
  </si>
  <si>
    <t>Vegetable residues</t>
    <phoneticPr fontId="2"/>
  </si>
  <si>
    <t>Cinders</t>
    <phoneticPr fontId="2"/>
  </si>
  <si>
    <t>Wood chips</t>
    <phoneticPr fontId="2"/>
  </si>
  <si>
    <t>Other</t>
    <phoneticPr fontId="2"/>
  </si>
  <si>
    <t>Waste oil</t>
    <phoneticPr fontId="2"/>
  </si>
  <si>
    <t>Waste oil</t>
    <phoneticPr fontId="1"/>
  </si>
  <si>
    <t>Plants</t>
    <phoneticPr fontId="1"/>
  </si>
  <si>
    <t>Specially controlled
industrial waste
(hazardous waste)</t>
    <phoneticPr fontId="1"/>
  </si>
  <si>
    <t>Hazardous waste</t>
    <phoneticPr fontId="1"/>
  </si>
  <si>
    <r>
      <t>CO</t>
    </r>
    <r>
      <rPr>
        <vertAlign val="subscript"/>
        <sz val="11"/>
        <color theme="1"/>
        <rFont val="Meiryo UI"/>
        <family val="3"/>
        <charset val="128"/>
      </rPr>
      <t>2</t>
    </r>
    <r>
      <rPr>
        <sz val="11"/>
        <color theme="1"/>
        <rFont val="Meiryo UI"/>
        <family val="3"/>
        <charset val="128"/>
      </rPr>
      <t>　(t)</t>
    </r>
    <phoneticPr fontId="1"/>
  </si>
  <si>
    <t>SOx　(t)</t>
    <phoneticPr fontId="1"/>
  </si>
  <si>
    <t>BOD　(t)</t>
    <phoneticPr fontId="1"/>
  </si>
  <si>
    <t>NOx　(t)</t>
    <phoneticPr fontId="1"/>
  </si>
  <si>
    <t>Waste generated 　(t)</t>
    <phoneticPr fontId="1"/>
  </si>
  <si>
    <r>
      <t>Water use (1,000 m</t>
    </r>
    <r>
      <rPr>
        <vertAlign val="superscript"/>
        <sz val="8"/>
        <color theme="1"/>
        <rFont val="Meiryo UI"/>
        <family val="3"/>
        <charset val="128"/>
      </rPr>
      <t>3</t>
    </r>
    <r>
      <rPr>
        <sz val="8"/>
        <color theme="1"/>
        <rFont val="Meiryo UI"/>
        <family val="3"/>
        <charset val="128"/>
      </rPr>
      <t>)</t>
    </r>
    <phoneticPr fontId="1"/>
  </si>
  <si>
    <t>Energy use volume (1,000 kWh）
(Scope 2)</t>
    <phoneticPr fontId="1"/>
  </si>
  <si>
    <t>Green procurement ratio (%)</t>
    <phoneticPr fontId="1"/>
  </si>
  <si>
    <t>Note: Fiscal 2023 figures are targets.</t>
    <phoneticPr fontId="1"/>
  </si>
  <si>
    <t>Subtotal</t>
    <phoneticPr fontId="2"/>
  </si>
  <si>
    <t>Glass, ceramic fragments</t>
    <phoneticPr fontId="1"/>
  </si>
  <si>
    <t>Infectious waste</t>
    <phoneticPr fontId="1"/>
  </si>
  <si>
    <t>Subtotal</t>
    <phoneticPr fontId="1"/>
  </si>
  <si>
    <t>Waste acide</t>
    <phoneticPr fontId="1"/>
  </si>
  <si>
    <t>Waste alkali</t>
    <phoneticPr fontId="1"/>
  </si>
  <si>
    <t>Infectious waste</t>
    <phoneticPr fontId="1"/>
  </si>
  <si>
    <t>Waste disposal</t>
    <phoneticPr fontId="1"/>
  </si>
  <si>
    <t>(1) Waste recycled (t)</t>
    <phoneticPr fontId="1"/>
  </si>
  <si>
    <t>Preparation for reuse</t>
    <phoneticPr fontId="1"/>
  </si>
  <si>
    <t>Recycled</t>
    <phoneticPr fontId="1"/>
  </si>
  <si>
    <t>* Thermal recycling at plants not included in amount of recycled waste.</t>
    <phoneticPr fontId="1"/>
  </si>
  <si>
    <t>(2) Waste disposed (t)</t>
    <phoneticPr fontId="1"/>
  </si>
  <si>
    <t>Incineration (with energy recovery)</t>
    <phoneticPr fontId="1"/>
  </si>
  <si>
    <t>Incineration (no energy recovery)</t>
    <phoneticPr fontId="1"/>
  </si>
  <si>
    <t>Landfill</t>
    <phoneticPr fontId="1"/>
  </si>
  <si>
    <t>*1. Crude oil equivalent of fuel usage calculated using value from the Energy Conservation Act.</t>
    <phoneticPr fontId="1"/>
  </si>
  <si>
    <t>*5. Values for the Australia Plant are estimates based on production volume.</t>
    <phoneticPr fontId="1"/>
  </si>
  <si>
    <t xml:space="preserve">*6. Values for India’s Sonipat/Rai Plant are for April 2022 to March 2023, and those for the Netherland’s Almere Plant are for January to December 2021. </t>
    <phoneticPr fontId="1"/>
  </si>
  <si>
    <t xml:space="preserve">*7. Values for the Myanmar Plant are not included due to suspension of operations. </t>
    <phoneticPr fontId="1"/>
  </si>
  <si>
    <t>A 900KW solar power generation system has been newly installed to reduce GHG emissions. Along with the existing 100KW system, the plant now has the capacity to generate 1MW, becoming the first in the Yakult Group to operate a megawatt-class solar power generation system. The introduction of a chilled water recovery system has reduced water consumption by 3,300 tons per year, moreover, enabling the plant to contribute to environmental preservation and the achievement of the Yakult Group Environmental Vision.</t>
    <phoneticPr fontId="1"/>
  </si>
  <si>
    <t>Online plant tours are continuing, and efforts to provide better tours were made by establishing a dedicated room for online events. Preparations are also underway for the resumption of in-person tours.</t>
    <phoneticPr fontId="1"/>
  </si>
  <si>
    <t>Other recovery methods</t>
    <phoneticPr fontId="1"/>
  </si>
  <si>
    <t xml:space="preserve">* Thermal recycling at plants included in “Incineration (with energy recovery).” </t>
    <phoneticPr fontId="1"/>
  </si>
  <si>
    <r>
      <t xml:space="preserve">*3. Korea Yakult Co., Ltd. values are estimates calculated based on the proportion of </t>
    </r>
    <r>
      <rPr>
        <i/>
        <sz val="11"/>
        <rFont val="Meiryo UI"/>
        <family val="3"/>
        <charset val="128"/>
      </rPr>
      <t>Yakult</t>
    </r>
    <r>
      <rPr>
        <sz val="11"/>
        <rFont val="Meiryo UI"/>
        <family val="3"/>
        <charset val="128"/>
      </rPr>
      <t xml:space="preserve"> series filled locally. </t>
    </r>
    <phoneticPr fontId="1"/>
  </si>
  <si>
    <t xml:space="preserve">Note 1: Figures for waste and recycled amount are rounded to nearest whole number, while recycling rate calculations include decimal numbers. </t>
    <phoneticPr fontId="1"/>
  </si>
  <si>
    <t>Note 2: Thermal recycling included in the amount recycled.</t>
    <phoneticPr fontId="1"/>
  </si>
  <si>
    <r>
      <t>CO</t>
    </r>
    <r>
      <rPr>
        <vertAlign val="subscript"/>
        <sz val="11"/>
        <color theme="1"/>
        <rFont val="Meiryo UI"/>
        <family val="3"/>
        <charset val="128"/>
      </rPr>
      <t>2</t>
    </r>
    <r>
      <rPr>
        <sz val="11"/>
        <color theme="1"/>
        <rFont val="Meiryo UI"/>
        <family val="3"/>
        <charset val="128"/>
      </rPr>
      <t xml:space="preserve"> emissions (t)</t>
    </r>
    <phoneticPr fontId="1"/>
  </si>
  <si>
    <t>*2. Values for Thailand’s Bangkok Plant, Malaysia Plant and China’s Shanghai Plant include recyclables.</t>
    <phoneticPr fontId="1"/>
  </si>
  <si>
    <t>*4. Values for the Singapore Plant, Australia Plant, Malaysia Plant, US California Plant and the Netherland’s Almere Plant include office use figures.</t>
    <phoneticPr fontId="1"/>
  </si>
  <si>
    <r>
      <t>Location: 1232-2 Oaza Kawatsuma, Goka-machi, Sashima-gun, Ibaraki 306-0314
Site area: 56,191 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Concentrated </t>
    </r>
    <r>
      <rPr>
        <i/>
        <sz val="11"/>
        <color theme="1"/>
        <rFont val="Meiryo UI"/>
        <family val="3"/>
        <charset val="128"/>
      </rPr>
      <t>Yakult</t>
    </r>
    <r>
      <rPr>
        <sz val="11"/>
        <color theme="1"/>
        <rFont val="Meiryo UI"/>
        <family val="3"/>
        <charset val="128"/>
      </rPr>
      <t xml:space="preserve"> series, </t>
    </r>
    <r>
      <rPr>
        <i/>
        <sz val="11"/>
        <color theme="1"/>
        <rFont val="Meiryo UI"/>
        <family val="3"/>
        <charset val="128"/>
      </rPr>
      <t>Y1000</t>
    </r>
    <phoneticPr fontId="1"/>
  </si>
  <si>
    <r>
      <t>Fuel used (kl on a crude oil conversion basis) (Scope 1)</t>
    </r>
    <r>
      <rPr>
        <sz val="11"/>
        <rFont val="Meiryo UI"/>
        <family val="3"/>
        <charset val="128"/>
      </rPr>
      <t>*</t>
    </r>
    <r>
      <rPr>
        <vertAlign val="superscript"/>
        <sz val="11"/>
        <rFont val="Meiryo UI"/>
        <family val="3"/>
        <charset val="128"/>
      </rPr>
      <t>2</t>
    </r>
    <phoneticPr fontId="1"/>
  </si>
  <si>
    <t>98%*1</t>
    <phoneticPr fontId="1"/>
  </si>
  <si>
    <t>Waste generated and recycling rates by waste type</t>
    <phoneticPr fontId="1"/>
  </si>
  <si>
    <r>
      <t>9. CO</t>
    </r>
    <r>
      <rPr>
        <b/>
        <vertAlign val="subscript"/>
        <sz val="11"/>
        <color theme="1"/>
        <rFont val="Meiryo UI"/>
        <family val="3"/>
        <charset val="128"/>
      </rPr>
      <t>2</t>
    </r>
    <r>
      <rPr>
        <b/>
        <sz val="11"/>
        <color theme="1"/>
        <rFont val="Meiryo UI"/>
        <family val="3"/>
        <charset val="128"/>
      </rPr>
      <t xml:space="preserve"> emissions and CO</t>
    </r>
    <r>
      <rPr>
        <b/>
        <vertAlign val="subscript"/>
        <sz val="11"/>
        <color theme="1"/>
        <rFont val="Meiryo UI"/>
        <family val="3"/>
        <charset val="128"/>
      </rPr>
      <t>2</t>
    </r>
    <r>
      <rPr>
        <b/>
        <sz val="11"/>
        <color theme="1"/>
        <rFont val="Meiryo UI"/>
        <family val="3"/>
        <charset val="128"/>
      </rPr>
      <t xml:space="preserve"> emissions per production unit by Yakult Honsha plants and bottling companies (Scope 1 + Scope 2) </t>
    </r>
    <phoneticPr fontId="1"/>
  </si>
  <si>
    <r>
      <t>CO</t>
    </r>
    <r>
      <rPr>
        <u/>
        <vertAlign val="subscript"/>
        <sz val="11"/>
        <color theme="10"/>
        <rFont val="HGｺﾞｼｯｸM"/>
        <family val="3"/>
        <charset val="128"/>
        <scheme val="minor"/>
      </rPr>
      <t>2</t>
    </r>
    <r>
      <rPr>
        <u/>
        <sz val="11"/>
        <color theme="10"/>
        <rFont val="HGｺﾞｼｯｸM"/>
        <family val="2"/>
        <charset val="128"/>
        <scheme val="minor"/>
      </rPr>
      <t xml:space="preserve"> emissions and CO</t>
    </r>
    <r>
      <rPr>
        <u/>
        <vertAlign val="subscript"/>
        <sz val="11"/>
        <color theme="10"/>
        <rFont val="HGｺﾞｼｯｸM"/>
        <family val="3"/>
        <charset val="128"/>
        <scheme val="minor"/>
      </rPr>
      <t>2</t>
    </r>
    <r>
      <rPr>
        <u/>
        <sz val="11"/>
        <color theme="10"/>
        <rFont val="HGｺﾞｼｯｸM"/>
        <family val="2"/>
        <charset val="128"/>
        <scheme val="minor"/>
      </rPr>
      <t xml:space="preserve"> emissions per production unit by Yakult Honsha plants and bottling companies (Scope 1 + Scope 2) </t>
    </r>
    <phoneticPr fontId="1"/>
  </si>
  <si>
    <r>
      <t>Yakult has no CO</t>
    </r>
    <r>
      <rPr>
        <vertAlign val="subscript"/>
        <sz val="11"/>
        <color theme="1"/>
        <rFont val="Meiryo UI"/>
        <family val="3"/>
        <charset val="128"/>
      </rPr>
      <t>2</t>
    </r>
    <r>
      <rPr>
        <sz val="11"/>
        <color theme="1"/>
        <rFont val="Meiryo UI"/>
        <family val="3"/>
        <charset val="128"/>
      </rPr>
      <t xml:space="preserve"> emissions from biological sources.</t>
    </r>
    <phoneticPr fontId="1"/>
  </si>
  <si>
    <r>
      <t>CO</t>
    </r>
    <r>
      <rPr>
        <vertAlign val="subscript"/>
        <sz val="11"/>
        <color theme="1"/>
        <rFont val="Meiryo UI"/>
        <family val="3"/>
        <charset val="128"/>
      </rPr>
      <t>2</t>
    </r>
    <r>
      <rPr>
        <sz val="11"/>
        <color theme="1"/>
        <rFont val="Meiryo UI"/>
        <family val="3"/>
        <charset val="128"/>
      </rPr>
      <t xml:space="preserve"> emissions per production unit are calculated based solely on energy consumption at the five Yakult Honsha plants, excluding plants that produce cosmetics and pharmaceuticals.</t>
    </r>
    <phoneticPr fontId="1"/>
  </si>
  <si>
    <r>
      <t>11. CO</t>
    </r>
    <r>
      <rPr>
        <b/>
        <vertAlign val="subscript"/>
        <sz val="11"/>
        <color theme="1"/>
        <rFont val="Meiryo UI"/>
        <family val="3"/>
        <charset val="128"/>
      </rPr>
      <t>2</t>
    </r>
    <r>
      <rPr>
        <b/>
        <sz val="11"/>
        <color theme="1"/>
        <rFont val="Meiryo UI"/>
        <family val="3"/>
        <charset val="128"/>
      </rPr>
      <t xml:space="preserve"> emissions from logistics / Logistics diesel fuel use and NOx emissions</t>
    </r>
    <phoneticPr fontId="1"/>
  </si>
  <si>
    <r>
      <t>●CO</t>
    </r>
    <r>
      <rPr>
        <b/>
        <vertAlign val="subscript"/>
        <sz val="11"/>
        <rFont val="Meiryo UI"/>
        <family val="3"/>
        <charset val="128"/>
      </rPr>
      <t>2</t>
    </r>
    <r>
      <rPr>
        <b/>
        <sz val="11"/>
        <rFont val="Meiryo UI"/>
        <family val="3"/>
        <charset val="128"/>
      </rPr>
      <t xml:space="preserve"> emissions from logistics (Scope 1 + Scope 2)</t>
    </r>
    <phoneticPr fontId="1"/>
  </si>
  <si>
    <t>Low-sugar, reduced-calorie products: Percentage of total dairy sales</t>
    <phoneticPr fontId="1"/>
  </si>
  <si>
    <t>Scope 3 emissions by category (Fiscal 2022)</t>
    <phoneticPr fontId="1"/>
  </si>
  <si>
    <r>
      <t>CO</t>
    </r>
    <r>
      <rPr>
        <u/>
        <vertAlign val="subscript"/>
        <sz val="11"/>
        <color theme="10"/>
        <rFont val="HGｺﾞｼｯｸM"/>
        <family val="3"/>
        <charset val="128"/>
        <scheme val="minor"/>
      </rPr>
      <t>2</t>
    </r>
    <r>
      <rPr>
        <u/>
        <sz val="11"/>
        <color theme="10"/>
        <rFont val="HGｺﾞｼｯｸM"/>
        <family val="2"/>
        <charset val="128"/>
        <scheme val="minor"/>
      </rPr>
      <t xml:space="preserve"> emissions from logistics / Logistics diesel fuel use and NOx emissions (Fiscal 2022)</t>
    </r>
    <phoneticPr fontId="1"/>
  </si>
  <si>
    <t>Shirota-ism workshops: Numbers of workshops and participants (Yakult Honsha)</t>
    <phoneticPr fontId="1"/>
  </si>
  <si>
    <t>Work accident frequency rate and severity rate (Yakult Honsha)</t>
    <phoneticPr fontId="1"/>
  </si>
  <si>
    <t>Number of employees taking parental leave (Yakult Honsha)</t>
    <phoneticPr fontId="1"/>
  </si>
  <si>
    <r>
      <t>Scope of calculations: Yakult Honsha Co., Ltd. (including Fukushima Plant, Ibaraki Plant, Fuji Susono Plant, Fuji Susono Pharmaceutical Plant, Hyogo Miki Plant, Saga Plant, Shonan Cosmetics Plant, and designated shippers), bottling companies (Yakult Iwate Plant Co., Ltd., Yakult Chiba Plant Co., Ltd., Yakult Aichi Plant Co., Ltd., Yakult Okayama Wake Plant Co., Ltd., and Yakult Fukuoka Plant Co., Ltd.).
* CO</t>
    </r>
    <r>
      <rPr>
        <vertAlign val="subscript"/>
        <sz val="11"/>
        <color theme="1"/>
        <rFont val="Meiryo UI"/>
        <family val="3"/>
        <charset val="128"/>
      </rPr>
      <t>2</t>
    </r>
    <r>
      <rPr>
        <sz val="11"/>
        <color theme="1"/>
        <rFont val="Meiryo UI"/>
        <family val="3"/>
        <charset val="128"/>
      </rPr>
      <t xml:space="preserve"> emission levels use the adjusted emission coefficients provided by each power company.
Note 1: See the ESG Data spreadsheet file (https://www.yakult.co.jp/english/csr/download/) for data from the previous five years.
Note 2: Itemized figures are rounded up or down, so sums may not match totals.</t>
    </r>
    <phoneticPr fontId="1"/>
  </si>
  <si>
    <r>
      <t>Water (1,000 m</t>
    </r>
    <r>
      <rPr>
        <vertAlign val="superscript"/>
        <sz val="11"/>
        <color theme="1"/>
        <rFont val="Meiryo UI"/>
        <family val="3"/>
        <charset val="128"/>
      </rPr>
      <t>3</t>
    </r>
    <r>
      <rPr>
        <sz val="11"/>
        <color theme="1"/>
        <rFont val="Meiryo UI"/>
        <family val="3"/>
        <charset val="128"/>
      </rPr>
      <t>)</t>
    </r>
    <phoneticPr fontId="1"/>
  </si>
  <si>
    <r>
      <t>　Groundwater (1,000 m</t>
    </r>
    <r>
      <rPr>
        <vertAlign val="superscript"/>
        <sz val="11"/>
        <color theme="1"/>
        <rFont val="Meiryo UI"/>
        <family val="3"/>
        <charset val="128"/>
      </rPr>
      <t>3</t>
    </r>
    <r>
      <rPr>
        <sz val="11"/>
        <color theme="1"/>
        <rFont val="Meiryo UI"/>
        <family val="3"/>
        <charset val="128"/>
      </rPr>
      <t>)</t>
    </r>
    <phoneticPr fontId="1"/>
  </si>
  <si>
    <r>
      <t>　Municipal water (1,000 m</t>
    </r>
    <r>
      <rPr>
        <vertAlign val="superscript"/>
        <sz val="11"/>
        <color theme="1"/>
        <rFont val="Meiryo UI"/>
        <family val="3"/>
        <charset val="128"/>
      </rPr>
      <t>3</t>
    </r>
    <r>
      <rPr>
        <sz val="11"/>
        <color theme="1"/>
        <rFont val="Meiryo UI"/>
        <family val="3"/>
        <charset val="128"/>
      </rPr>
      <t>)</t>
    </r>
    <phoneticPr fontId="1"/>
  </si>
  <si>
    <t>Electric power (1,000 kWh)</t>
    <phoneticPr fontId="1"/>
  </si>
  <si>
    <r>
      <t>Wastewater (1,000 m</t>
    </r>
    <r>
      <rPr>
        <vertAlign val="superscript"/>
        <sz val="11"/>
        <color theme="1"/>
        <rFont val="Meiryo UI"/>
        <family val="3"/>
        <charset val="128"/>
      </rPr>
      <t>3</t>
    </r>
    <r>
      <rPr>
        <sz val="11"/>
        <color theme="1"/>
        <rFont val="Meiryo UI"/>
        <family val="3"/>
        <charset val="128"/>
      </rPr>
      <t>)</t>
    </r>
    <phoneticPr fontId="1"/>
  </si>
  <si>
    <r>
      <t>　Public waters (1,000 m</t>
    </r>
    <r>
      <rPr>
        <vertAlign val="superscript"/>
        <sz val="11"/>
        <color theme="1"/>
        <rFont val="Meiryo UI"/>
        <family val="3"/>
        <charset val="128"/>
      </rPr>
      <t>3</t>
    </r>
    <r>
      <rPr>
        <sz val="11"/>
        <color theme="1"/>
        <rFont val="Meiryo UI"/>
        <family val="3"/>
        <charset val="128"/>
      </rPr>
      <t>)</t>
    </r>
    <phoneticPr fontId="1"/>
  </si>
  <si>
    <r>
      <t>　Public sewage (1,000 m</t>
    </r>
    <r>
      <rPr>
        <vertAlign val="superscript"/>
        <sz val="11"/>
        <color theme="1"/>
        <rFont val="Meiryo UI"/>
        <family val="3"/>
        <charset val="128"/>
      </rPr>
      <t>3</t>
    </r>
    <r>
      <rPr>
        <sz val="11"/>
        <color theme="1"/>
        <rFont val="Meiryo UI"/>
        <family val="3"/>
        <charset val="128"/>
      </rPr>
      <t>)</t>
    </r>
    <phoneticPr fontId="1"/>
  </si>
  <si>
    <t>SOx (t)</t>
    <phoneticPr fontId="1"/>
  </si>
  <si>
    <t>NOx (t)</t>
    <phoneticPr fontId="1"/>
  </si>
  <si>
    <t>Including: Used by a logistics subsidiary (t)</t>
    <phoneticPr fontId="1"/>
  </si>
  <si>
    <t xml:space="preserve">2018 (base year) </t>
    <phoneticPr fontId="1"/>
  </si>
  <si>
    <t>Amount invested (million yen)</t>
    <phoneticPr fontId="1"/>
  </si>
  <si>
    <r>
      <t>Are you taking action to reduce CO</t>
    </r>
    <r>
      <rPr>
        <vertAlign val="subscript"/>
        <sz val="10"/>
        <rFont val="Meiryo UI"/>
        <family val="3"/>
        <charset val="128"/>
      </rPr>
      <t>2</t>
    </r>
    <r>
      <rPr>
        <sz val="10"/>
        <rFont val="Meiryo UI"/>
        <family val="3"/>
        <charset val="128"/>
      </rPr>
      <t xml:space="preserve"> and other greenhouse gas emissions, or to use energy efficiently?</t>
    </r>
    <phoneticPr fontId="1"/>
  </si>
  <si>
    <t>13. Shirota-ism workshops: Numbers of workshops and participants (Yakult Honsha)</t>
    <phoneticPr fontId="1"/>
  </si>
  <si>
    <t>* Rate of male employees taking parental leave: Number of male employees taking parental leave during the fiscal year in question divided by the number of male employees whose spouse has given birth during that fiscal year</t>
    <phoneticPr fontId="1"/>
  </si>
  <si>
    <t>Outside Directors’ attendance rate at Board of Directors meetings (%)</t>
    <phoneticPr fontId="1"/>
  </si>
  <si>
    <t>Audit &amp; Supervisory Board Members’ attendance rate at Audit &amp; Supervisory Board meetings (%)</t>
    <phoneticPr fontId="1"/>
  </si>
  <si>
    <t>Outside Auditors’ attendance rate at Audit &amp; Supervisory Board meetings (%)</t>
    <phoneticPr fontId="1"/>
  </si>
  <si>
    <t>4. Remuneration (amount)</t>
    <phoneticPr fontId="1"/>
  </si>
  <si>
    <t>Remuneration (amount)</t>
    <phoneticPr fontId="1"/>
  </si>
  <si>
    <t>Participation in BCP safety confirmation system drills (response to email) (%)</t>
    <phoneticPr fontId="1"/>
  </si>
  <si>
    <t>Note: The chemicals are primarily used as reaction solvents and extraction solvents. Sulfuric acid is used to adjust pH, etc. The figures stated above were reported to the government and Tokyo officials.</t>
    <phoneticPr fontId="1"/>
  </si>
  <si>
    <t>Nonemployee workers</t>
    <phoneticPr fontId="1"/>
  </si>
  <si>
    <t>* Management staff are those at manager level and above</t>
    <phoneticPr fontId="1"/>
  </si>
  <si>
    <r>
      <t>Location: 653-1 Aza Juzaburo, Shimowada, Susono-shi, Shizuoka 410-1105
Site area: 192,738 m</t>
    </r>
    <r>
      <rPr>
        <vertAlign val="superscript"/>
        <sz val="11"/>
        <rFont val="Meiryo UI"/>
        <family val="3"/>
        <charset val="128"/>
      </rPr>
      <t>2</t>
    </r>
    <r>
      <rPr>
        <sz val="11"/>
        <rFont val="Meiryo UI"/>
        <family val="3"/>
        <charset val="128"/>
      </rPr>
      <t xml:space="preserve">
Products</t>
    </r>
    <r>
      <rPr>
        <vertAlign val="superscript"/>
        <sz val="11"/>
        <rFont val="Meiryo UI"/>
        <family val="3"/>
        <charset val="128"/>
      </rPr>
      <t>*1</t>
    </r>
    <r>
      <rPr>
        <sz val="11"/>
        <rFont val="Meiryo UI"/>
        <family val="3"/>
        <charset val="128"/>
      </rPr>
      <t xml:space="preserve">: Concentrated </t>
    </r>
    <r>
      <rPr>
        <i/>
        <sz val="11"/>
        <rFont val="Meiryo UI"/>
        <family val="3"/>
        <charset val="128"/>
      </rPr>
      <t xml:space="preserve">Yakult </t>
    </r>
    <r>
      <rPr>
        <sz val="11"/>
        <rFont val="Meiryo UI"/>
        <family val="3"/>
        <charset val="128"/>
      </rPr>
      <t>series</t>
    </r>
    <r>
      <rPr>
        <i/>
        <sz val="11"/>
        <rFont val="Meiryo UI"/>
        <family val="3"/>
        <charset val="128"/>
      </rPr>
      <t xml:space="preserve">, Yakult 1000, Joie, </t>
    </r>
    <r>
      <rPr>
        <sz val="11"/>
        <rFont val="Meiryo UI"/>
        <family val="3"/>
        <charset val="128"/>
      </rPr>
      <t>quasi-drug products, pharmaceutical products, active pharmaceutical ingredients</t>
    </r>
    <phoneticPr fontId="1"/>
  </si>
  <si>
    <r>
      <t xml:space="preserve">Plant tours were conducted online due to ongoing measures to prevent the spread of COVID-19. </t>
    </r>
    <r>
      <rPr>
        <i/>
        <sz val="11"/>
        <rFont val="Meiryo UI"/>
        <family val="3"/>
        <charset val="128"/>
      </rPr>
      <t>Joie</t>
    </r>
    <r>
      <rPr>
        <sz val="11"/>
        <rFont val="Meiryo UI"/>
        <family val="3"/>
        <charset val="128"/>
      </rPr>
      <t xml:space="preserve">-focused online tours and field trips, mainly for local elementary schools, were launched, and efforts are being made to expand such activities. </t>
    </r>
    <phoneticPr fontId="1"/>
  </si>
  <si>
    <r>
      <t>Location: 5-11 Izumi, Kunitachi-shi, Tokyo 186-8650
Site area: 29,779 m</t>
    </r>
    <r>
      <rPr>
        <vertAlign val="superscript"/>
        <sz val="11"/>
        <rFont val="Meiryo UI"/>
        <family val="3"/>
        <charset val="128"/>
      </rPr>
      <t>2</t>
    </r>
    <r>
      <rPr>
        <sz val="11"/>
        <rFont val="Meiryo UI"/>
        <family val="3"/>
        <charset val="128"/>
      </rPr>
      <t xml:space="preserve">
Note: For main research areas and ﬁelds, see p. 52.</t>
    </r>
    <phoneticPr fontId="1"/>
  </si>
  <si>
    <t>As a result of installing new equipment, improving the thermal insulation of existing steam pipes, changing HVAC systems operations, and reducing the water temperature for air conditioning, we have improved our five-year average energy consumption. These initiatives were recognized by the Ministry of Economy, Trade and Industry with the Kanto Bureau of Economy, Trade and Industry Director-General’s Award in Energy Management Excellence for Business in Fiscal 2020. Furthermore, our average energy intensity for the past five fiscal years (2018–2022) has improved 4.3%.</t>
    <phoneticPr fontId="1"/>
  </si>
  <si>
    <t>*	1 As of March 2023
*	2 City gas and LPG are the predominantly used fuels</t>
    <phoneticPr fontId="1"/>
  </si>
  <si>
    <t>Yakult CSR Report 2023 ESG data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</si>
</sst>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0_);[Red]\(#,##0\)"/>
    <numFmt numFmtId="177" formatCode="#,##0_ "/>
    <numFmt numFmtId="178" formatCode="0.0_ "/>
    <numFmt numFmtId="179" formatCode="#,##0.00_ "/>
    <numFmt numFmtId="180" formatCode="0.0_);[Red]\(0.0\)"/>
    <numFmt numFmtId="181" formatCode="#,##0,"/>
    <numFmt numFmtId="182" formatCode="0_);[Red]\(0\)"/>
    <numFmt numFmtId="183" formatCode="#,##0.0_);[Red]\(#,##0.0\)"/>
    <numFmt numFmtId="184" formatCode="0.0%"/>
    <numFmt numFmtId="185" formatCode="0.000_);[Red]\(0.000\)"/>
    <numFmt numFmtId="186" formatCode="#,##0.0000_);[Red]\(#,##0.0000\)"/>
    <numFmt numFmtId="187" formatCode="#,##0.000_);[Red]\(#,##0.000\)"/>
    <numFmt numFmtId="188" formatCode="#,##0.0_ "/>
    <numFmt numFmtId="189" formatCode="#,##0.0"/>
    <numFmt numFmtId="190" formatCode="0.000_ "/>
    <numFmt numFmtId="191" formatCode="0.0000_ "/>
    <numFmt numFmtId="192" formatCode="0.00_);[Red]\(0.00\)"/>
    <numFmt numFmtId="193" formatCode="0.0_ ;[Red]\-0.0\ "/>
    <numFmt numFmtId="194" formatCode="#,##0.0;[Red]\-#,##0.0"/>
    <numFmt numFmtId="195" formatCode="0.0"/>
    <numFmt numFmtId="196" formatCode="#,##0.00_);[Red]\(#,##0.00\)"/>
    <numFmt numFmtId="197" formatCode="#,##0.0000"/>
    <numFmt numFmtId="198" formatCode="#,##0.000;[Red]\-#,##0.000"/>
    <numFmt numFmtId="199" formatCode="0.000"/>
    <numFmt numFmtId="200" formatCode="#,##0.000"/>
  </numFmts>
  <fonts count="45" x14ac:knownFonts="1">
    <font>
      <sz val="11"/>
      <color theme="1"/>
      <name val="HGｺﾞｼｯｸM"/>
      <family val="2"/>
      <charset val="128"/>
      <scheme val="minor"/>
    </font>
    <font>
      <sz val="6"/>
      <name val="HGｺﾞｼｯｸM"/>
      <family val="2"/>
      <charset val="128"/>
      <scheme val="minor"/>
    </font>
    <font>
      <b/>
      <sz val="18"/>
      <color rgb="FFE60039"/>
      <name val="Meiryo UI"/>
      <family val="3"/>
      <charset val="128"/>
    </font>
    <font>
      <b/>
      <sz val="10"/>
      <color theme="1"/>
      <name val="Meiryo UI"/>
      <family val="3"/>
      <charset val="128"/>
    </font>
    <font>
      <b/>
      <sz val="11"/>
      <color rgb="FFE60039"/>
      <name val="Meiryo UI"/>
      <family val="3"/>
      <charset val="128"/>
    </font>
    <font>
      <sz val="10"/>
      <color theme="1"/>
      <name val="Meiryo UI"/>
      <family val="3"/>
      <charset val="128"/>
    </font>
    <font>
      <u/>
      <sz val="11"/>
      <color theme="10"/>
      <name val="HGｺﾞｼｯｸM"/>
      <family val="2"/>
      <charset val="128"/>
      <scheme val="minor"/>
    </font>
    <font>
      <sz val="11"/>
      <color theme="1"/>
      <name val="Meiryo UI"/>
      <family val="3"/>
      <charset val="128"/>
    </font>
    <font>
      <u/>
      <sz val="11"/>
      <color theme="10"/>
      <name val="Meiryo UI"/>
      <family val="3"/>
      <charset val="128"/>
    </font>
    <font>
      <b/>
      <sz val="14"/>
      <color rgb="FFE60039"/>
      <name val="Meiryo UI"/>
      <family val="3"/>
      <charset val="128"/>
    </font>
    <font>
      <b/>
      <sz val="11"/>
      <color theme="1"/>
      <name val="Meiryo UI"/>
      <family val="3"/>
      <charset val="128"/>
    </font>
    <font>
      <sz val="11"/>
      <name val="Meiryo UI"/>
      <family val="3"/>
      <charset val="128"/>
    </font>
    <font>
      <vertAlign val="superscript"/>
      <sz val="11"/>
      <color theme="1"/>
      <name val="Meiryo UI"/>
      <family val="3"/>
      <charset val="128"/>
    </font>
    <font>
      <vertAlign val="subscript"/>
      <sz val="11"/>
      <color theme="1"/>
      <name val="Meiryo UI"/>
      <family val="3"/>
      <charset val="128"/>
    </font>
    <font>
      <sz val="11"/>
      <color rgb="FF000000"/>
      <name val="Meiryo UI"/>
      <family val="3"/>
      <charset val="128"/>
    </font>
    <font>
      <b/>
      <sz val="11"/>
      <name val="Meiryo UI"/>
      <family val="3"/>
      <charset val="128"/>
    </font>
    <font>
      <sz val="11"/>
      <name val="ＭＳ Ｐゴシック"/>
      <family val="3"/>
      <charset val="128"/>
    </font>
    <font>
      <sz val="11"/>
      <color theme="1"/>
      <name val="Calibri"/>
      <family val="3"/>
      <charset val="128"/>
    </font>
    <font>
      <sz val="11"/>
      <color theme="1"/>
      <name val="HGｺﾞｼｯｸM"/>
      <family val="2"/>
      <charset val="128"/>
      <scheme val="minor"/>
    </font>
    <font>
      <sz val="10"/>
      <name val="Meiryo UI"/>
      <family val="3"/>
      <charset val="128"/>
    </font>
    <font>
      <b/>
      <sz val="11"/>
      <color rgb="FFFF0000"/>
      <name val="Meiryo UI"/>
      <family val="3"/>
      <charset val="128"/>
    </font>
    <font>
      <sz val="11"/>
      <name val="HGｺﾞｼｯｸM"/>
      <family val="2"/>
      <charset val="128"/>
      <scheme val="minor"/>
    </font>
    <font>
      <vertAlign val="subscript"/>
      <sz val="11"/>
      <name val="Meiryo UI"/>
      <family val="3"/>
      <charset val="128"/>
    </font>
    <font>
      <b/>
      <sz val="10"/>
      <color rgb="FFE60039"/>
      <name val="Meiryo UI"/>
      <family val="3"/>
      <charset val="128"/>
    </font>
    <font>
      <b/>
      <sz val="10"/>
      <name val="Meiryo UI"/>
      <family val="3"/>
      <charset val="128"/>
    </font>
    <font>
      <sz val="6"/>
      <name val="HGｺﾞｼｯｸM"/>
      <family val="3"/>
      <charset val="128"/>
      <scheme val="minor"/>
    </font>
    <font>
      <b/>
      <vertAlign val="superscript"/>
      <sz val="11"/>
      <color theme="1"/>
      <name val="Meiryo UI"/>
      <family val="3"/>
      <charset val="128"/>
    </font>
    <font>
      <sz val="10"/>
      <color theme="1"/>
      <name val="Century"/>
      <family val="1"/>
    </font>
    <font>
      <sz val="10"/>
      <color theme="1"/>
      <name val="Times New Roman"/>
      <family val="1"/>
    </font>
    <font>
      <sz val="10"/>
      <color rgb="FF000000"/>
      <name val="Meiryo UI"/>
      <family val="3"/>
      <charset val="128"/>
    </font>
    <font>
      <sz val="11"/>
      <color rgb="FFFF0000"/>
      <name val="Meiryo UI"/>
      <family val="3"/>
      <charset val="128"/>
    </font>
    <font>
      <u/>
      <sz val="11"/>
      <color theme="10"/>
      <name val="HGｺﾞｼｯｸM"/>
      <family val="3"/>
      <charset val="128"/>
      <scheme val="minor"/>
    </font>
    <font>
      <u/>
      <vertAlign val="subscript"/>
      <sz val="11"/>
      <color theme="10"/>
      <name val="HGｺﾞｼｯｸM"/>
      <family val="3"/>
      <charset val="128"/>
      <scheme val="minor"/>
    </font>
    <font>
      <sz val="11"/>
      <color theme="1"/>
      <name val="HGｺﾞｼｯｸM"/>
      <family val="2"/>
      <scheme val="minor"/>
    </font>
    <font>
      <sz val="9"/>
      <color theme="1"/>
      <name val="Meiryo UI"/>
      <family val="3"/>
      <charset val="128"/>
    </font>
    <font>
      <vertAlign val="superscript"/>
      <sz val="11"/>
      <name val="Meiryo UI"/>
      <family val="3"/>
      <charset val="128"/>
    </font>
    <font>
      <sz val="9"/>
      <color rgb="FF000000"/>
      <name val="Meiryo UI"/>
      <family val="3"/>
      <charset val="128"/>
    </font>
    <font>
      <vertAlign val="superscript"/>
      <sz val="10"/>
      <color theme="1"/>
      <name val="Meiryo UI"/>
      <family val="3"/>
      <charset val="128"/>
    </font>
    <font>
      <i/>
      <sz val="11"/>
      <color theme="1"/>
      <name val="Meiryo UI"/>
      <family val="3"/>
      <charset val="128"/>
    </font>
    <font>
      <b/>
      <vertAlign val="subscript"/>
      <sz val="11"/>
      <color theme="1"/>
      <name val="Meiryo UI"/>
      <family val="3"/>
      <charset val="128"/>
    </font>
    <font>
      <sz val="8"/>
      <color theme="1"/>
      <name val="Meiryo UI"/>
      <family val="3"/>
      <charset val="128"/>
    </font>
    <font>
      <vertAlign val="superscript"/>
      <sz val="8"/>
      <color theme="1"/>
      <name val="Meiryo UI"/>
      <family val="3"/>
      <charset val="128"/>
    </font>
    <font>
      <i/>
      <sz val="11"/>
      <name val="Meiryo UI"/>
      <family val="3"/>
      <charset val="128"/>
    </font>
    <font>
      <b/>
      <vertAlign val="subscript"/>
      <sz val="11"/>
      <name val="Meiryo UI"/>
      <family val="3"/>
      <charset val="128"/>
    </font>
    <font>
      <vertAlign val="subscript"/>
      <sz val="10"/>
      <name val="Meiryo UI"/>
      <family val="3"/>
      <charset val="128"/>
    </font>
  </fonts>
  <fills count="5">
    <fill>
      <patternFill patternType="none"/>
    </fill>
    <fill>
      <patternFill patternType="gray125"/>
    </fill>
    <fill>
      <patternFill patternType="solid">
        <fgColor rgb="FFF8EBCD"/>
        <bgColor indexed="64"/>
      </patternFill>
    </fill>
    <fill>
      <patternFill patternType="solid">
        <fgColor rgb="FFFCE4DE"/>
        <bgColor indexed="64"/>
      </patternFill>
    </fill>
    <fill>
      <patternFill patternType="solid">
        <fgColor theme="0"/>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auto="1"/>
      </left>
      <right/>
      <top style="thin">
        <color auto="1"/>
      </top>
      <bottom/>
      <diagonal/>
    </border>
    <border>
      <left style="medium">
        <color auto="1"/>
      </left>
      <right style="thin">
        <color auto="1"/>
      </right>
      <top style="thin">
        <color auto="1"/>
      </top>
      <bottom/>
      <diagonal/>
    </border>
    <border>
      <left style="thin">
        <color auto="1"/>
      </left>
      <right/>
      <top style="thin">
        <color auto="1"/>
      </top>
      <bottom style="hair">
        <color auto="1"/>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thin">
        <color indexed="64"/>
      </top>
      <bottom/>
      <diagonal/>
    </border>
    <border>
      <left style="double">
        <color indexed="64"/>
      </left>
      <right style="medium">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bottom/>
      <diagonal/>
    </border>
    <border>
      <left style="medium">
        <color auto="1"/>
      </left>
      <right/>
      <top style="thin">
        <color auto="1"/>
      </top>
      <bottom style="thin">
        <color indexed="64"/>
      </bottom>
      <diagonal/>
    </border>
    <border>
      <left style="medium">
        <color auto="1"/>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medium">
        <color indexed="64"/>
      </right>
      <top/>
      <bottom style="thin">
        <color indexed="64"/>
      </bottom>
      <diagonal/>
    </border>
    <border>
      <left style="thin">
        <color auto="1"/>
      </left>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s>
  <cellStyleXfs count="10">
    <xf numFmtId="0" fontId="0" fillId="0" borderId="0">
      <alignment vertical="center"/>
    </xf>
    <xf numFmtId="0" fontId="6" fillId="0" borderId="0" applyNumberFormat="0" applyFill="0" applyBorder="0" applyAlignment="0" applyProtection="0">
      <alignment vertical="center"/>
    </xf>
    <xf numFmtId="0" fontId="16" fillId="0" borderId="0"/>
    <xf numFmtId="38" fontId="16" fillId="0" borderId="0" applyFont="0" applyFill="0" applyBorder="0" applyAlignment="0" applyProtection="0"/>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33" fillId="0" borderId="0"/>
    <xf numFmtId="9" fontId="33" fillId="0" borderId="0" applyFont="0" applyFill="0" applyBorder="0" applyAlignment="0" applyProtection="0">
      <alignment vertical="center"/>
    </xf>
    <xf numFmtId="38" fontId="33" fillId="0" borderId="0" applyFont="0" applyFill="0" applyBorder="0" applyAlignment="0" applyProtection="0">
      <alignment vertical="center"/>
    </xf>
  </cellStyleXfs>
  <cellXfs count="373">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0" borderId="0" xfId="1" applyFont="1" applyFill="1" applyAlignment="1">
      <alignment horizontal="center" vertical="center"/>
    </xf>
    <xf numFmtId="0" fontId="9" fillId="0" borderId="0" xfId="0" applyFont="1">
      <alignment vertical="center"/>
    </xf>
    <xf numFmtId="0" fontId="10" fillId="0" borderId="1" xfId="0" applyFont="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3" fontId="7" fillId="2" borderId="2" xfId="0" applyNumberFormat="1" applyFont="1" applyFill="1" applyBorder="1" applyAlignment="1">
      <alignment horizontal="center" vertical="center"/>
    </xf>
    <xf numFmtId="0" fontId="7" fillId="0" borderId="2" xfId="0" applyFont="1" applyBorder="1" applyAlignment="1">
      <alignment horizontal="left" vertical="center" wrapText="1"/>
    </xf>
    <xf numFmtId="176" fontId="7" fillId="0" borderId="2" xfId="0" applyNumberFormat="1" applyFont="1" applyBorder="1" applyAlignment="1">
      <alignment horizontal="right" vertical="center"/>
    </xf>
    <xf numFmtId="0" fontId="7" fillId="0" borderId="2" xfId="0" applyFont="1" applyBorder="1">
      <alignment vertical="center"/>
    </xf>
    <xf numFmtId="0" fontId="7" fillId="0" borderId="2" xfId="0" applyFont="1" applyBorder="1" applyAlignment="1">
      <alignment horizontal="left" vertical="center"/>
    </xf>
    <xf numFmtId="3" fontId="7" fillId="2" borderId="2" xfId="0" applyNumberFormat="1" applyFont="1" applyFill="1" applyBorder="1" applyAlignment="1">
      <alignment horizontal="right" vertical="center"/>
    </xf>
    <xf numFmtId="177" fontId="7" fillId="0" borderId="2" xfId="0" applyNumberFormat="1" applyFont="1" applyBorder="1" applyAlignment="1">
      <alignment horizontal="right" vertical="center"/>
    </xf>
    <xf numFmtId="177" fontId="7" fillId="2" borderId="2" xfId="0" applyNumberFormat="1" applyFont="1" applyFill="1" applyBorder="1" applyAlignment="1">
      <alignment horizontal="right" vertical="center"/>
    </xf>
    <xf numFmtId="178" fontId="7" fillId="0" borderId="2" xfId="0" applyNumberFormat="1" applyFont="1" applyBorder="1" applyAlignment="1">
      <alignment horizontal="right" vertical="center"/>
    </xf>
    <xf numFmtId="179" fontId="7" fillId="0" borderId="2" xfId="0" applyNumberFormat="1" applyFont="1" applyBorder="1" applyAlignment="1">
      <alignment horizontal="right" vertical="center"/>
    </xf>
    <xf numFmtId="180" fontId="7" fillId="0" borderId="2" xfId="0" applyNumberFormat="1" applyFont="1" applyBorder="1" applyAlignment="1">
      <alignment horizontal="right" vertical="center"/>
    </xf>
    <xf numFmtId="3" fontId="7" fillId="0" borderId="2" xfId="0" applyNumberFormat="1" applyFont="1" applyBorder="1" applyAlignment="1">
      <alignment horizontal="right" vertical="center"/>
    </xf>
    <xf numFmtId="181" fontId="11" fillId="0" borderId="2" xfId="0" applyNumberFormat="1" applyFont="1" applyBorder="1" applyAlignment="1">
      <alignment horizontal="right" vertical="center"/>
    </xf>
    <xf numFmtId="0" fontId="7" fillId="0" borderId="0" xfId="0" applyFont="1" applyAlignment="1">
      <alignment horizontal="right" vertical="center"/>
    </xf>
    <xf numFmtId="0" fontId="14" fillId="3" borderId="2" xfId="0" applyFont="1" applyFill="1" applyBorder="1" applyAlignment="1">
      <alignment horizontal="center" vertical="center" wrapText="1"/>
    </xf>
    <xf numFmtId="0" fontId="14" fillId="3" borderId="2" xfId="0" applyFont="1" applyFill="1" applyBorder="1" applyAlignment="1">
      <alignment horizontal="left" vertical="center" wrapText="1"/>
    </xf>
    <xf numFmtId="180" fontId="7" fillId="0" borderId="2" xfId="0" applyNumberFormat="1" applyFont="1" applyBorder="1" applyAlignment="1">
      <alignment vertical="center" wrapText="1"/>
    </xf>
    <xf numFmtId="182" fontId="7" fillId="0" borderId="2" xfId="0" applyNumberFormat="1" applyFont="1" applyBorder="1" applyAlignment="1">
      <alignment vertical="center" wrapText="1"/>
    </xf>
    <xf numFmtId="183" fontId="7" fillId="0" borderId="2" xfId="0" applyNumberFormat="1" applyFont="1" applyBorder="1" applyAlignment="1">
      <alignment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10" fillId="0" borderId="0" xfId="0" applyFont="1" applyAlignment="1">
      <alignment horizontal="left" vertical="center" wrapText="1"/>
    </xf>
    <xf numFmtId="0" fontId="10" fillId="0" borderId="0" xfId="0" applyFont="1">
      <alignment vertical="center"/>
    </xf>
    <xf numFmtId="0" fontId="7" fillId="0" borderId="2" xfId="0" applyFont="1" applyBorder="1" applyAlignment="1">
      <alignment horizontal="right" vertical="center" wrapText="1"/>
    </xf>
    <xf numFmtId="178" fontId="7" fillId="0" borderId="2" xfId="0" applyNumberFormat="1" applyFont="1" applyBorder="1" applyAlignment="1">
      <alignment horizontal="right" vertical="center" wrapText="1"/>
    </xf>
    <xf numFmtId="0" fontId="10" fillId="0" borderId="1" xfId="0" applyFont="1" applyBorder="1">
      <alignment vertical="center"/>
    </xf>
    <xf numFmtId="3" fontId="7" fillId="0" borderId="2" xfId="0" applyNumberFormat="1" applyFont="1" applyBorder="1" applyAlignment="1">
      <alignment horizontal="center" vertical="center"/>
    </xf>
    <xf numFmtId="0" fontId="15" fillId="0" borderId="1" xfId="0" applyFont="1" applyBorder="1">
      <alignment vertical="center"/>
    </xf>
    <xf numFmtId="0" fontId="7" fillId="0" borderId="2" xfId="0" applyFont="1" applyBorder="1" applyAlignment="1">
      <alignment horizontal="center" vertical="center"/>
    </xf>
    <xf numFmtId="0" fontId="7" fillId="3" borderId="2" xfId="0" applyFont="1" applyFill="1" applyBorder="1" applyAlignment="1">
      <alignment horizontal="center" vertical="center"/>
    </xf>
    <xf numFmtId="0" fontId="7" fillId="0" borderId="2" xfId="0" applyFont="1" applyBorder="1" applyAlignment="1">
      <alignment horizontal="right" vertical="center"/>
    </xf>
    <xf numFmtId="0" fontId="7" fillId="0" borderId="1" xfId="0" applyFont="1" applyBorder="1" applyAlignment="1">
      <alignment horizontal="right" vertical="center"/>
    </xf>
    <xf numFmtId="184" fontId="7" fillId="0" borderId="2" xfId="0" applyNumberFormat="1" applyFont="1" applyBorder="1" applyAlignment="1">
      <alignment horizontal="center" vertical="center"/>
    </xf>
    <xf numFmtId="0" fontId="11" fillId="0" borderId="0" xfId="0" applyFont="1">
      <alignment vertical="center"/>
    </xf>
    <xf numFmtId="0" fontId="7" fillId="0" borderId="2" xfId="0" applyFont="1" applyBorder="1" applyAlignment="1">
      <alignment vertical="center" wrapText="1"/>
    </xf>
    <xf numFmtId="185" fontId="7" fillId="0" borderId="2" xfId="0" applyNumberFormat="1" applyFont="1" applyBorder="1" applyAlignment="1">
      <alignment horizontal="right" vertical="center"/>
    </xf>
    <xf numFmtId="3" fontId="7" fillId="2" borderId="2" xfId="0" applyNumberFormat="1" applyFont="1" applyFill="1" applyBorder="1" applyAlignment="1">
      <alignment horizontal="left" vertical="center" wrapText="1"/>
    </xf>
    <xf numFmtId="3" fontId="7" fillId="0" borderId="2" xfId="0" applyNumberFormat="1" applyFont="1" applyBorder="1" applyAlignment="1">
      <alignment horizontal="left" vertical="center" wrapText="1"/>
    </xf>
    <xf numFmtId="3" fontId="7" fillId="0" borderId="0" xfId="0" applyNumberFormat="1" applyFont="1" applyAlignment="1">
      <alignment horizontal="right" vertical="center"/>
    </xf>
    <xf numFmtId="0" fontId="11" fillId="0" borderId="2" xfId="0" applyFont="1" applyBorder="1" applyAlignment="1">
      <alignment horizontal="left" vertical="center" wrapText="1"/>
    </xf>
    <xf numFmtId="3" fontId="11" fillId="0" borderId="2" xfId="0" applyNumberFormat="1" applyFont="1" applyBorder="1" applyAlignment="1">
      <alignment horizontal="right" vertical="center"/>
    </xf>
    <xf numFmtId="188" fontId="7" fillId="0" borderId="2" xfId="0" applyNumberFormat="1" applyFont="1" applyBorder="1" applyAlignment="1">
      <alignment horizontal="right" vertical="center"/>
    </xf>
    <xf numFmtId="3" fontId="7" fillId="3" borderId="2"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19" fillId="0" borderId="0" xfId="0" applyFont="1">
      <alignment vertical="center"/>
    </xf>
    <xf numFmtId="0" fontId="23" fillId="0" borderId="0" xfId="0" applyFont="1">
      <alignment vertical="center"/>
    </xf>
    <xf numFmtId="0" fontId="24" fillId="0" borderId="0" xfId="0" applyFont="1">
      <alignment vertical="center"/>
    </xf>
    <xf numFmtId="0" fontId="5" fillId="0" borderId="0" xfId="0" applyFont="1" applyAlignment="1">
      <alignment horizontal="left" vertical="center" wrapText="1"/>
    </xf>
    <xf numFmtId="0" fontId="24" fillId="0" borderId="2" xfId="0" applyFont="1" applyBorder="1" applyAlignment="1">
      <alignment horizontal="justify" vertical="center" wrapText="1"/>
    </xf>
    <xf numFmtId="0" fontId="19" fillId="0" borderId="2" xfId="0" applyFont="1" applyBorder="1" applyAlignment="1">
      <alignment horizontal="justify" vertical="center" wrapText="1"/>
    </xf>
    <xf numFmtId="0" fontId="7" fillId="0" borderId="0" xfId="0" applyFont="1" applyAlignment="1">
      <alignment horizontal="center" vertical="center"/>
    </xf>
    <xf numFmtId="184" fontId="7" fillId="0" borderId="2" xfId="0" applyNumberFormat="1" applyFont="1" applyBorder="1" applyAlignment="1">
      <alignment horizontal="right" vertical="center"/>
    </xf>
    <xf numFmtId="3" fontId="7" fillId="0" borderId="2" xfId="0" applyNumberFormat="1" applyFont="1" applyBorder="1" applyAlignment="1">
      <alignment horizontal="center" vertical="center" wrapText="1"/>
    </xf>
    <xf numFmtId="192" fontId="7" fillId="0" borderId="0" xfId="0" applyNumberFormat="1" applyFont="1">
      <alignment vertical="center"/>
    </xf>
    <xf numFmtId="3" fontId="7" fillId="0" borderId="0" xfId="0" applyNumberFormat="1" applyFont="1">
      <alignment vertical="center"/>
    </xf>
    <xf numFmtId="0" fontId="15" fillId="0" borderId="0" xfId="0" applyFont="1">
      <alignment vertical="center"/>
    </xf>
    <xf numFmtId="0" fontId="10" fillId="0" borderId="0" xfId="0" applyFont="1" applyAlignment="1">
      <alignment horizontal="left" vertical="center"/>
    </xf>
    <xf numFmtId="0" fontId="20" fillId="0" borderId="0" xfId="0" applyFont="1">
      <alignment vertical="center"/>
    </xf>
    <xf numFmtId="189" fontId="7" fillId="0" borderId="2" xfId="0" applyNumberFormat="1" applyFont="1" applyBorder="1" applyAlignment="1">
      <alignment horizontal="right" vertical="center"/>
    </xf>
    <xf numFmtId="10" fontId="7" fillId="0" borderId="0" xfId="0" applyNumberFormat="1" applyFont="1">
      <alignment vertical="center"/>
    </xf>
    <xf numFmtId="0" fontId="7" fillId="3" borderId="7" xfId="0" applyFont="1" applyFill="1" applyBorder="1" applyAlignment="1">
      <alignment horizontal="center" vertical="center" wrapText="1"/>
    </xf>
    <xf numFmtId="3" fontId="7" fillId="0" borderId="2" xfId="0" applyNumberFormat="1" applyFont="1" applyBorder="1" applyAlignment="1">
      <alignment horizontal="right" vertical="center" wrapText="1"/>
    </xf>
    <xf numFmtId="193" fontId="7" fillId="0" borderId="2" xfId="0" applyNumberFormat="1" applyFont="1" applyBorder="1" applyAlignment="1">
      <alignment horizontal="right" vertical="center"/>
    </xf>
    <xf numFmtId="193" fontId="7" fillId="0" borderId="2" xfId="0" applyNumberFormat="1" applyFont="1" applyBorder="1">
      <alignment vertical="center"/>
    </xf>
    <xf numFmtId="194" fontId="7" fillId="0" borderId="2" xfId="5" applyNumberFormat="1" applyFont="1" applyBorder="1">
      <alignment vertical="center"/>
    </xf>
    <xf numFmtId="177" fontId="11" fillId="0" borderId="2" xfId="0" applyNumberFormat="1" applyFont="1" applyBorder="1" applyAlignment="1">
      <alignment horizontal="right" vertical="center"/>
    </xf>
    <xf numFmtId="188" fontId="11" fillId="0" borderId="2" xfId="0" applyNumberFormat="1" applyFont="1" applyBorder="1" applyAlignment="1">
      <alignment horizontal="right" vertical="center"/>
    </xf>
    <xf numFmtId="193" fontId="11" fillId="0" borderId="2" xfId="0" applyNumberFormat="1" applyFont="1" applyBorder="1" applyAlignment="1">
      <alignment horizontal="right" vertical="center"/>
    </xf>
    <xf numFmtId="193" fontId="11" fillId="0" borderId="2" xfId="0" applyNumberFormat="1" applyFont="1" applyBorder="1">
      <alignment vertical="center"/>
    </xf>
    <xf numFmtId="194" fontId="11" fillId="0" borderId="2" xfId="5" applyNumberFormat="1" applyFont="1" applyFill="1" applyBorder="1">
      <alignment vertical="center"/>
    </xf>
    <xf numFmtId="0" fontId="7" fillId="0" borderId="3" xfId="0" applyFont="1" applyBorder="1" applyAlignment="1">
      <alignment horizontal="left" vertical="center" wrapText="1"/>
    </xf>
    <xf numFmtId="0" fontId="7" fillId="0" borderId="10" xfId="0" applyFont="1" applyBorder="1" applyAlignment="1">
      <alignment horizontal="left" vertical="center" wrapText="1"/>
    </xf>
    <xf numFmtId="189" fontId="7" fillId="0" borderId="10" xfId="0" applyNumberFormat="1" applyFont="1" applyBorder="1" applyAlignment="1">
      <alignment horizontal="right" vertical="center"/>
    </xf>
    <xf numFmtId="0" fontId="7" fillId="0" borderId="6" xfId="0" applyFont="1" applyBorder="1" applyAlignment="1">
      <alignment horizontal="left" vertical="center" wrapText="1"/>
    </xf>
    <xf numFmtId="189" fontId="7" fillId="0" borderId="6" xfId="0" applyNumberFormat="1" applyFont="1" applyBorder="1" applyAlignment="1">
      <alignment horizontal="right" vertical="center"/>
    </xf>
    <xf numFmtId="4" fontId="7" fillId="0" borderId="2" xfId="0" applyNumberFormat="1" applyFont="1" applyBorder="1" applyAlignment="1">
      <alignment horizontal="right" vertical="center"/>
    </xf>
    <xf numFmtId="4" fontId="7" fillId="0" borderId="6" xfId="0" applyNumberFormat="1" applyFont="1" applyBorder="1" applyAlignment="1">
      <alignment horizontal="right" vertical="center"/>
    </xf>
    <xf numFmtId="0" fontId="5" fillId="0" borderId="0" xfId="0" applyFont="1" applyAlignment="1">
      <alignment horizontal="right" vertical="center"/>
    </xf>
    <xf numFmtId="0" fontId="10" fillId="0" borderId="1" xfId="0" applyFont="1" applyBorder="1" applyAlignment="1">
      <alignment vertical="center" wrapText="1"/>
    </xf>
    <xf numFmtId="0" fontId="19" fillId="3" borderId="2" xfId="0" applyFont="1" applyFill="1" applyBorder="1" applyAlignment="1">
      <alignment horizontal="center" vertical="center" wrapText="1"/>
    </xf>
    <xf numFmtId="0" fontId="19" fillId="0" borderId="2" xfId="0" applyFont="1" applyBorder="1" applyAlignment="1">
      <alignment horizontal="left" vertical="center" wrapText="1"/>
    </xf>
    <xf numFmtId="0" fontId="19" fillId="0" borderId="2" xfId="0" applyFont="1" applyBorder="1" applyAlignment="1">
      <alignment horizontal="center" vertical="center" wrapText="1"/>
    </xf>
    <xf numFmtId="0" fontId="28" fillId="0" borderId="0" xfId="0" applyFont="1" applyAlignment="1">
      <alignment horizontal="justify" vertical="center" wrapText="1"/>
    </xf>
    <xf numFmtId="0" fontId="27" fillId="0" borderId="0" xfId="0" applyFont="1">
      <alignment vertical="center"/>
    </xf>
    <xf numFmtId="0" fontId="27" fillId="0" borderId="0" xfId="0" applyFont="1" applyAlignment="1">
      <alignment vertical="center" wrapText="1"/>
    </xf>
    <xf numFmtId="0" fontId="29" fillId="0" borderId="2" xfId="0" applyFont="1" applyBorder="1" applyAlignment="1">
      <alignment horizontal="left" vertical="center" wrapText="1"/>
    </xf>
    <xf numFmtId="0" fontId="29" fillId="0" borderId="2" xfId="0" applyFont="1" applyBorder="1" applyAlignment="1">
      <alignment horizontal="left" vertical="center"/>
    </xf>
    <xf numFmtId="180" fontId="7" fillId="0" borderId="2" xfId="0" applyNumberFormat="1" applyFont="1" applyBorder="1" applyAlignment="1">
      <alignment horizontal="left" vertical="center" wrapText="1"/>
    </xf>
    <xf numFmtId="180" fontId="7" fillId="0" borderId="2" xfId="0" applyNumberFormat="1" applyFont="1" applyBorder="1" applyAlignment="1">
      <alignment horizontal="right" vertical="center" wrapText="1"/>
    </xf>
    <xf numFmtId="176" fontId="7" fillId="0" borderId="2" xfId="0" applyNumberFormat="1" applyFont="1" applyBorder="1" applyAlignment="1">
      <alignment horizontal="left" vertical="center" wrapText="1"/>
    </xf>
    <xf numFmtId="176" fontId="7" fillId="0" borderId="2" xfId="0" applyNumberFormat="1" applyFont="1" applyBorder="1">
      <alignment vertical="center"/>
    </xf>
    <xf numFmtId="0" fontId="10" fillId="0" borderId="0" xfId="0" applyFont="1" applyAlignment="1">
      <alignment vertical="center" wrapText="1"/>
    </xf>
    <xf numFmtId="9" fontId="7" fillId="0" borderId="2" xfId="0" applyNumberFormat="1" applyFont="1" applyBorder="1" applyAlignment="1">
      <alignment horizontal="right" vertical="center"/>
    </xf>
    <xf numFmtId="9" fontId="11" fillId="0" borderId="2" xfId="0" applyNumberFormat="1" applyFont="1" applyBorder="1" applyAlignment="1">
      <alignment horizontal="right" vertical="center"/>
    </xf>
    <xf numFmtId="0" fontId="8" fillId="0" borderId="0" xfId="1" applyFont="1" applyFill="1" applyAlignment="1">
      <alignment horizontal="center" vertical="center" wrapText="1"/>
    </xf>
    <xf numFmtId="184" fontId="7" fillId="0" borderId="2" xfId="0" applyNumberFormat="1" applyFont="1" applyBorder="1" applyAlignment="1">
      <alignment horizontal="right" vertical="center" wrapText="1"/>
    </xf>
    <xf numFmtId="0" fontId="7" fillId="0" borderId="3" xfId="0" applyFont="1" applyBorder="1" applyAlignment="1">
      <alignment horizontal="right" vertical="center" wrapText="1"/>
    </xf>
    <xf numFmtId="0" fontId="6" fillId="2" borderId="0" xfId="1" applyFill="1" applyAlignment="1">
      <alignment horizontal="center" vertical="center"/>
    </xf>
    <xf numFmtId="0" fontId="3" fillId="0" borderId="0" xfId="0" applyFont="1" applyAlignment="1">
      <alignment horizontal="right" vertical="center"/>
    </xf>
    <xf numFmtId="192" fontId="7" fillId="3" borderId="2" xfId="0" applyNumberFormat="1" applyFont="1" applyFill="1" applyBorder="1" applyAlignment="1">
      <alignment horizontal="center" vertical="center" wrapText="1"/>
    </xf>
    <xf numFmtId="176" fontId="7" fillId="0" borderId="0" xfId="0" applyNumberFormat="1" applyFont="1">
      <alignment vertical="center"/>
    </xf>
    <xf numFmtId="3" fontId="5" fillId="0" borderId="0" xfId="0" applyNumberFormat="1" applyFont="1">
      <alignment vertical="center"/>
    </xf>
    <xf numFmtId="0" fontId="7" fillId="0" borderId="3" xfId="0" applyFont="1" applyBorder="1" applyAlignment="1">
      <alignment vertical="center" wrapText="1"/>
    </xf>
    <xf numFmtId="0" fontId="11" fillId="0" borderId="0" xfId="0" applyFont="1" applyAlignment="1">
      <alignment horizontal="right" vertical="center"/>
    </xf>
    <xf numFmtId="0" fontId="30" fillId="0" borderId="0" xfId="0" applyFont="1">
      <alignment vertical="center"/>
    </xf>
    <xf numFmtId="0" fontId="11" fillId="3" borderId="2" xfId="0" applyFont="1" applyFill="1" applyBorder="1" applyAlignment="1">
      <alignment horizontal="center" vertical="center" wrapText="1"/>
    </xf>
    <xf numFmtId="0" fontId="21" fillId="0" borderId="0" xfId="0" applyFont="1">
      <alignment vertical="center"/>
    </xf>
    <xf numFmtId="38" fontId="7" fillId="0" borderId="0" xfId="5" applyFont="1">
      <alignment vertical="center"/>
    </xf>
    <xf numFmtId="184" fontId="7" fillId="0" borderId="0" xfId="6" applyNumberFormat="1" applyFont="1">
      <alignment vertical="center"/>
    </xf>
    <xf numFmtId="184" fontId="7" fillId="0" borderId="0" xfId="0" applyNumberFormat="1" applyFont="1">
      <alignment vertical="center"/>
    </xf>
    <xf numFmtId="0" fontId="6" fillId="0" borderId="0" xfId="1" applyFill="1" applyAlignment="1">
      <alignment horizontal="center" vertical="center"/>
    </xf>
    <xf numFmtId="0" fontId="6" fillId="0" borderId="0" xfId="1" applyFill="1">
      <alignment vertical="center"/>
    </xf>
    <xf numFmtId="0" fontId="6" fillId="0" borderId="0" xfId="1" applyFill="1" applyAlignment="1">
      <alignment horizontal="right" vertical="center"/>
    </xf>
    <xf numFmtId="9" fontId="7" fillId="0" borderId="2" xfId="0" applyNumberFormat="1" applyFont="1" applyBorder="1" applyAlignment="1">
      <alignment horizontal="center" vertical="center"/>
    </xf>
    <xf numFmtId="180" fontId="11" fillId="0" borderId="2" xfId="0" applyNumberFormat="1" applyFont="1" applyBorder="1" applyAlignment="1">
      <alignment vertical="center" wrapText="1"/>
    </xf>
    <xf numFmtId="182" fontId="11" fillId="0" borderId="2" xfId="0" applyNumberFormat="1" applyFont="1" applyBorder="1" applyAlignment="1">
      <alignment vertical="center" wrapText="1"/>
    </xf>
    <xf numFmtId="183" fontId="11" fillId="0" borderId="2" xfId="0" applyNumberFormat="1" applyFont="1" applyBorder="1" applyAlignment="1">
      <alignment vertical="center" wrapText="1"/>
    </xf>
    <xf numFmtId="4" fontId="7" fillId="0" borderId="0" xfId="0" applyNumberFormat="1" applyFont="1">
      <alignment vertical="center"/>
    </xf>
    <xf numFmtId="3" fontId="11" fillId="2" borderId="2" xfId="0" applyNumberFormat="1" applyFont="1" applyFill="1" applyBorder="1" applyAlignment="1">
      <alignment horizontal="right" vertical="center"/>
    </xf>
    <xf numFmtId="187" fontId="7" fillId="0" borderId="2" xfId="0" applyNumberFormat="1" applyFont="1" applyBorder="1" applyAlignment="1">
      <alignment horizontal="right" vertical="center"/>
    </xf>
    <xf numFmtId="4" fontId="14" fillId="0" borderId="2" xfId="0" applyNumberFormat="1" applyFont="1" applyBorder="1" applyAlignment="1">
      <alignment horizontal="right" vertical="center"/>
    </xf>
    <xf numFmtId="0" fontId="14" fillId="0" borderId="2" xfId="0" applyFont="1" applyBorder="1" applyAlignment="1">
      <alignment horizontal="right" vertical="center"/>
    </xf>
    <xf numFmtId="0" fontId="10" fillId="0" borderId="0" xfId="2" applyFont="1" applyAlignment="1">
      <alignment vertical="center"/>
    </xf>
    <xf numFmtId="0" fontId="7" fillId="0" borderId="0" xfId="2" applyFont="1" applyAlignment="1">
      <alignment vertical="center"/>
    </xf>
    <xf numFmtId="0" fontId="34" fillId="0" borderId="0" xfId="2" applyFont="1" applyAlignment="1">
      <alignment horizontal="center" vertical="center"/>
    </xf>
    <xf numFmtId="38" fontId="7" fillId="0" borderId="25" xfId="5" applyFont="1" applyFill="1" applyBorder="1" applyAlignment="1">
      <alignment horizontal="right" vertical="center"/>
    </xf>
    <xf numFmtId="38" fontId="7" fillId="0" borderId="19" xfId="5" applyFont="1" applyFill="1" applyBorder="1" applyAlignment="1">
      <alignment horizontal="right" vertical="center"/>
    </xf>
    <xf numFmtId="38" fontId="7" fillId="0" borderId="26" xfId="5" applyFont="1" applyFill="1" applyBorder="1" applyAlignment="1">
      <alignment horizontal="right" vertical="center"/>
    </xf>
    <xf numFmtId="0" fontId="7" fillId="0" borderId="4" xfId="2" applyFont="1" applyBorder="1" applyAlignment="1">
      <alignment vertical="center" wrapText="1"/>
    </xf>
    <xf numFmtId="38" fontId="7" fillId="0" borderId="4" xfId="5" applyFont="1" applyFill="1" applyBorder="1" applyAlignment="1">
      <alignment horizontal="right" vertical="center"/>
    </xf>
    <xf numFmtId="38" fontId="7" fillId="0" borderId="17" xfId="5" applyFont="1" applyFill="1" applyBorder="1" applyAlignment="1">
      <alignment horizontal="right" vertical="center"/>
    </xf>
    <xf numFmtId="38" fontId="7" fillId="0" borderId="22" xfId="5" applyFont="1" applyFill="1" applyBorder="1" applyAlignment="1">
      <alignment horizontal="right" vertical="center"/>
    </xf>
    <xf numFmtId="38" fontId="7" fillId="0" borderId="5" xfId="5" applyFont="1" applyFill="1" applyBorder="1" applyAlignment="1">
      <alignment horizontal="right" vertical="center"/>
    </xf>
    <xf numFmtId="38" fontId="7" fillId="0" borderId="16" xfId="5" applyFont="1" applyFill="1" applyBorder="1" applyAlignment="1">
      <alignment horizontal="right" vertical="center"/>
    </xf>
    <xf numFmtId="38" fontId="7" fillId="0" borderId="27" xfId="5" applyFont="1" applyFill="1" applyBorder="1" applyAlignment="1">
      <alignment horizontal="right" vertical="center"/>
    </xf>
    <xf numFmtId="38" fontId="11" fillId="0" borderId="20" xfId="5" applyFont="1" applyFill="1" applyBorder="1" applyAlignment="1">
      <alignment horizontal="right" vertical="center"/>
    </xf>
    <xf numFmtId="38" fontId="11" fillId="0" borderId="21" xfId="5" applyFont="1" applyFill="1" applyBorder="1" applyAlignment="1">
      <alignment horizontal="right" vertical="center"/>
    </xf>
    <xf numFmtId="38" fontId="7" fillId="0" borderId="23" xfId="5" applyFont="1" applyFill="1" applyBorder="1" applyAlignment="1">
      <alignment horizontal="right" vertical="center"/>
    </xf>
    <xf numFmtId="38" fontId="7" fillId="0" borderId="22" xfId="2" applyNumberFormat="1" applyFont="1" applyBorder="1" applyAlignment="1">
      <alignment horizontal="right" vertical="center"/>
    </xf>
    <xf numFmtId="38" fontId="7" fillId="0" borderId="27" xfId="2" applyNumberFormat="1" applyFont="1" applyBorder="1" applyAlignment="1">
      <alignment horizontal="right" vertical="center"/>
    </xf>
    <xf numFmtId="38" fontId="11" fillId="0" borderId="24" xfId="5" applyFont="1" applyFill="1" applyBorder="1" applyAlignment="1">
      <alignment horizontal="right" vertical="center"/>
    </xf>
    <xf numFmtId="38" fontId="7" fillId="0" borderId="23" xfId="2" applyNumberFormat="1" applyFont="1" applyBorder="1" applyAlignment="1">
      <alignment horizontal="right" vertical="center"/>
    </xf>
    <xf numFmtId="195" fontId="11" fillId="0" borderId="31" xfId="2" applyNumberFormat="1" applyFont="1" applyBorder="1" applyAlignment="1">
      <alignment horizontal="right" vertical="center"/>
    </xf>
    <xf numFmtId="184" fontId="7" fillId="0" borderId="31" xfId="2" applyNumberFormat="1" applyFont="1" applyBorder="1" applyAlignment="1">
      <alignment horizontal="right" vertical="center"/>
    </xf>
    <xf numFmtId="195" fontId="7" fillId="0" borderId="6" xfId="2" applyNumberFormat="1" applyFont="1" applyBorder="1" applyAlignment="1">
      <alignment horizontal="right" vertical="center"/>
    </xf>
    <xf numFmtId="195" fontId="7" fillId="0" borderId="31" xfId="2" applyNumberFormat="1" applyFont="1" applyBorder="1" applyAlignment="1">
      <alignment horizontal="right" vertical="center"/>
    </xf>
    <xf numFmtId="3" fontId="11" fillId="0" borderId="2" xfId="0" applyNumberFormat="1" applyFont="1" applyBorder="1" applyAlignment="1">
      <alignment horizontal="center" vertical="center" wrapText="1"/>
    </xf>
    <xf numFmtId="38" fontId="19" fillId="0" borderId="2" xfId="5" applyFont="1" applyFill="1" applyBorder="1" applyAlignment="1">
      <alignment horizontal="right" vertical="center" wrapText="1"/>
    </xf>
    <xf numFmtId="38" fontId="24" fillId="0" borderId="2" xfId="5" applyFont="1" applyFill="1" applyBorder="1" applyAlignment="1">
      <alignment horizontal="right" vertical="center" wrapText="1"/>
    </xf>
    <xf numFmtId="190" fontId="11" fillId="0" borderId="2" xfId="0" applyNumberFormat="1" applyFont="1" applyBorder="1" applyAlignment="1">
      <alignment horizontal="right" vertical="center"/>
    </xf>
    <xf numFmtId="191" fontId="11" fillId="0" borderId="2" xfId="0" applyNumberFormat="1" applyFont="1" applyBorder="1" applyAlignment="1">
      <alignment horizontal="right" vertical="center"/>
    </xf>
    <xf numFmtId="186" fontId="11" fillId="0" borderId="2" xfId="0" applyNumberFormat="1" applyFont="1" applyBorder="1" applyAlignment="1">
      <alignment horizontal="right" vertical="center"/>
    </xf>
    <xf numFmtId="3" fontId="11" fillId="0" borderId="2" xfId="0" applyNumberFormat="1" applyFont="1" applyBorder="1">
      <alignment vertical="center"/>
    </xf>
    <xf numFmtId="183" fontId="11" fillId="0" borderId="2" xfId="0" applyNumberFormat="1" applyFont="1" applyBorder="1">
      <alignment vertical="center"/>
    </xf>
    <xf numFmtId="177" fontId="11" fillId="0" borderId="2" xfId="0" applyNumberFormat="1" applyFont="1" applyBorder="1">
      <alignment vertical="center"/>
    </xf>
    <xf numFmtId="183" fontId="11" fillId="0" borderId="2" xfId="5" applyNumberFormat="1" applyFont="1" applyFill="1" applyBorder="1">
      <alignment vertical="center"/>
    </xf>
    <xf numFmtId="190" fontId="11" fillId="0" borderId="2" xfId="0" applyNumberFormat="1" applyFont="1" applyBorder="1">
      <alignment vertical="center"/>
    </xf>
    <xf numFmtId="191" fontId="11" fillId="0" borderId="2" xfId="0" applyNumberFormat="1" applyFont="1" applyBorder="1">
      <alignment vertical="center"/>
    </xf>
    <xf numFmtId="186" fontId="11" fillId="0" borderId="2" xfId="0" applyNumberFormat="1" applyFont="1" applyBorder="1">
      <alignment vertical="center"/>
    </xf>
    <xf numFmtId="196" fontId="11" fillId="0" borderId="2" xfId="0" applyNumberFormat="1" applyFont="1" applyBorder="1">
      <alignment vertical="center"/>
    </xf>
    <xf numFmtId="192" fontId="11" fillId="0" borderId="2" xfId="0" applyNumberFormat="1" applyFont="1" applyBorder="1">
      <alignment vertical="center"/>
    </xf>
    <xf numFmtId="196" fontId="11" fillId="0" borderId="2" xfId="0" applyNumberFormat="1" applyFont="1" applyBorder="1" applyAlignment="1">
      <alignment horizontal="center" vertical="center" wrapText="1"/>
    </xf>
    <xf numFmtId="196" fontId="11" fillId="0" borderId="2" xfId="0" applyNumberFormat="1" applyFont="1" applyBorder="1" applyAlignment="1">
      <alignment horizontal="right" vertical="center" wrapText="1"/>
    </xf>
    <xf numFmtId="1" fontId="11" fillId="0" borderId="2" xfId="0" applyNumberFormat="1" applyFont="1" applyBorder="1" applyAlignment="1">
      <alignment horizontal="right" vertical="center"/>
    </xf>
    <xf numFmtId="183" fontId="11" fillId="0" borderId="2" xfId="0" applyNumberFormat="1" applyFont="1" applyBorder="1" applyAlignment="1">
      <alignment horizontal="right" vertical="center"/>
    </xf>
    <xf numFmtId="192" fontId="11" fillId="0" borderId="0" xfId="0" applyNumberFormat="1" applyFont="1">
      <alignment vertical="center"/>
    </xf>
    <xf numFmtId="3" fontId="24" fillId="0" borderId="2" xfId="0" applyNumberFormat="1" applyFont="1" applyBorder="1" applyAlignment="1">
      <alignment horizontal="right" vertical="center" wrapText="1"/>
    </xf>
    <xf numFmtId="0" fontId="19" fillId="0" borderId="2" xfId="0" applyFont="1" applyBorder="1" applyAlignment="1">
      <alignment horizontal="right" vertical="center" wrapText="1"/>
    </xf>
    <xf numFmtId="3" fontId="19" fillId="0" borderId="2" xfId="0" applyNumberFormat="1" applyFont="1" applyBorder="1" applyAlignment="1">
      <alignment horizontal="right" vertical="center" wrapText="1"/>
    </xf>
    <xf numFmtId="0" fontId="24" fillId="0" borderId="2" xfId="0" applyFont="1" applyBorder="1" applyAlignment="1">
      <alignment horizontal="right" vertical="center" wrapText="1"/>
    </xf>
    <xf numFmtId="3" fontId="11" fillId="0" borderId="2" xfId="0" applyNumberFormat="1" applyFont="1" applyBorder="1" applyAlignment="1">
      <alignment horizontal="center" vertical="center"/>
    </xf>
    <xf numFmtId="0" fontId="11" fillId="0" borderId="2" xfId="0" applyFont="1" applyBorder="1" applyAlignment="1">
      <alignment horizontal="center" vertical="center"/>
    </xf>
    <xf numFmtId="190" fontId="11" fillId="0" borderId="2" xfId="0" applyNumberFormat="1" applyFont="1" applyBorder="1" applyAlignment="1">
      <alignment horizontal="center" vertical="center"/>
    </xf>
    <xf numFmtId="198" fontId="11" fillId="0" borderId="2" xfId="5" applyNumberFormat="1" applyFont="1" applyFill="1" applyBorder="1" applyAlignment="1">
      <alignment horizontal="center" vertical="center"/>
    </xf>
    <xf numFmtId="199" fontId="11" fillId="0" borderId="2" xfId="0" applyNumberFormat="1" applyFont="1" applyBorder="1" applyAlignment="1">
      <alignment horizontal="center" vertical="center"/>
    </xf>
    <xf numFmtId="178" fontId="19" fillId="0" borderId="2" xfId="0" applyNumberFormat="1" applyFont="1" applyBorder="1" applyAlignment="1">
      <alignment horizontal="right" vertical="center"/>
    </xf>
    <xf numFmtId="0" fontId="19" fillId="0" borderId="2" xfId="0" applyFont="1" applyBorder="1" applyAlignment="1">
      <alignment horizontal="right" vertical="center"/>
    </xf>
    <xf numFmtId="176" fontId="11" fillId="0" borderId="2" xfId="0" applyNumberFormat="1" applyFont="1" applyBorder="1" applyAlignment="1">
      <alignment horizontal="center" vertical="center" wrapText="1"/>
    </xf>
    <xf numFmtId="182" fontId="11" fillId="0" borderId="2"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182" fontId="7" fillId="0" borderId="2" xfId="0" applyNumberFormat="1" applyFont="1" applyBorder="1" applyAlignment="1">
      <alignment horizontal="center" vertical="center" wrapText="1"/>
    </xf>
    <xf numFmtId="38" fontId="7" fillId="0" borderId="2" xfId="5" applyFont="1" applyBorder="1">
      <alignment vertical="center"/>
    </xf>
    <xf numFmtId="38" fontId="11" fillId="0" borderId="2" xfId="5" applyFont="1" applyFill="1" applyBorder="1">
      <alignment vertical="center"/>
    </xf>
    <xf numFmtId="38" fontId="7" fillId="0" borderId="2" xfId="5" applyFont="1" applyFill="1" applyBorder="1">
      <alignment vertical="center"/>
    </xf>
    <xf numFmtId="184" fontId="11" fillId="0" borderId="2" xfId="6" applyNumberFormat="1" applyFont="1" applyFill="1" applyBorder="1" applyAlignment="1">
      <alignment horizontal="right" vertical="center"/>
    </xf>
    <xf numFmtId="179" fontId="7" fillId="0" borderId="7" xfId="0" applyNumberFormat="1" applyFont="1" applyBorder="1" applyAlignment="1">
      <alignment horizontal="right" vertical="center" wrapText="1"/>
    </xf>
    <xf numFmtId="179" fontId="7" fillId="0" borderId="2" xfId="0" applyNumberFormat="1" applyFont="1" applyBorder="1" applyAlignment="1">
      <alignment horizontal="right" vertical="center" wrapText="1"/>
    </xf>
    <xf numFmtId="4" fontId="7" fillId="0" borderId="2" xfId="0" applyNumberFormat="1" applyFont="1" applyBorder="1" applyAlignment="1">
      <alignment horizontal="right" vertical="center" wrapText="1"/>
    </xf>
    <xf numFmtId="189" fontId="11" fillId="0" borderId="2" xfId="0" applyNumberFormat="1" applyFont="1" applyBorder="1" applyAlignment="1">
      <alignment horizontal="center" vertical="center" wrapText="1"/>
    </xf>
    <xf numFmtId="196" fontId="7" fillId="0" borderId="2" xfId="0" applyNumberFormat="1" applyFont="1" applyBorder="1" applyAlignment="1">
      <alignment horizontal="right" vertical="center" wrapText="1"/>
    </xf>
    <xf numFmtId="197" fontId="7" fillId="0" borderId="2" xfId="0" applyNumberFormat="1" applyFont="1" applyBorder="1" applyAlignment="1">
      <alignment horizontal="right" vertical="center" wrapText="1"/>
    </xf>
    <xf numFmtId="200" fontId="7" fillId="0" borderId="2" xfId="0" applyNumberFormat="1" applyFont="1" applyBorder="1" applyAlignment="1">
      <alignment horizontal="right" vertical="center" wrapText="1"/>
    </xf>
    <xf numFmtId="192" fontId="7" fillId="0" borderId="2" xfId="0" applyNumberFormat="1" applyFont="1" applyBorder="1" applyAlignment="1">
      <alignment horizontal="right" vertical="center"/>
    </xf>
    <xf numFmtId="0" fontId="14" fillId="0" borderId="2" xfId="0" applyFont="1" applyBorder="1" applyAlignment="1">
      <alignment horizontal="right" vertical="center" wrapText="1"/>
    </xf>
    <xf numFmtId="0" fontId="11" fillId="0" borderId="2" xfId="0" applyFont="1" applyBorder="1" applyAlignment="1">
      <alignment horizontal="center" vertical="center" wrapText="1"/>
    </xf>
    <xf numFmtId="0" fontId="7" fillId="0" borderId="4" xfId="0" applyFont="1" applyBorder="1" applyAlignment="1"/>
    <xf numFmtId="0" fontId="7" fillId="0" borderId="2" xfId="0" applyFont="1" applyBorder="1" applyAlignment="1"/>
    <xf numFmtId="3" fontId="7" fillId="0" borderId="2" xfId="0" applyNumberFormat="1" applyFont="1" applyBorder="1" applyAlignment="1"/>
    <xf numFmtId="0" fontId="7" fillId="0" borderId="5" xfId="0" applyFont="1" applyBorder="1" applyAlignment="1"/>
    <xf numFmtId="0" fontId="7" fillId="0" borderId="6" xfId="0" applyFont="1" applyBorder="1" applyAlignment="1"/>
    <xf numFmtId="3" fontId="11" fillId="0" borderId="2" xfId="0" applyNumberFormat="1" applyFont="1" applyBorder="1" applyAlignment="1"/>
    <xf numFmtId="3" fontId="11" fillId="0" borderId="2" xfId="0" applyNumberFormat="1" applyFont="1" applyBorder="1" applyAlignment="1">
      <alignment horizontal="right"/>
    </xf>
    <xf numFmtId="0" fontId="7" fillId="0" borderId="4" xfId="2" applyFont="1" applyBorder="1" applyAlignment="1">
      <alignment vertical="center"/>
    </xf>
    <xf numFmtId="195" fontId="7" fillId="0" borderId="4" xfId="2" applyNumberFormat="1" applyFont="1" applyBorder="1" applyAlignment="1">
      <alignment horizontal="right" vertical="center"/>
    </xf>
    <xf numFmtId="184" fontId="7" fillId="0" borderId="4" xfId="2" applyNumberFormat="1" applyFont="1" applyBorder="1" applyAlignment="1">
      <alignment horizontal="right" vertical="center"/>
    </xf>
    <xf numFmtId="0" fontId="7" fillId="0" borderId="33" xfId="2" applyFont="1" applyBorder="1" applyAlignment="1">
      <alignment vertical="center"/>
    </xf>
    <xf numFmtId="195" fontId="11" fillId="0" borderId="33" xfId="2" applyNumberFormat="1" applyFont="1" applyBorder="1" applyAlignment="1">
      <alignment horizontal="right" vertical="center"/>
    </xf>
    <xf numFmtId="195" fontId="7" fillId="0" borderId="33" xfId="2" applyNumberFormat="1" applyFont="1" applyBorder="1" applyAlignment="1">
      <alignment horizontal="right" vertical="center"/>
    </xf>
    <xf numFmtId="184" fontId="7" fillId="0" borderId="33" xfId="2" applyNumberFormat="1" applyFont="1" applyBorder="1" applyAlignment="1">
      <alignment horizontal="right" vertical="center"/>
    </xf>
    <xf numFmtId="0" fontId="7" fillId="0" borderId="34" xfId="2" applyFont="1" applyBorder="1" applyAlignment="1">
      <alignment vertical="center"/>
    </xf>
    <xf numFmtId="195" fontId="11" fillId="0" borderId="34" xfId="2" applyNumberFormat="1" applyFont="1" applyBorder="1" applyAlignment="1">
      <alignment horizontal="right" vertical="center"/>
    </xf>
    <xf numFmtId="195" fontId="7" fillId="0" borderId="34" xfId="2" applyNumberFormat="1" applyFont="1" applyBorder="1" applyAlignment="1">
      <alignment horizontal="right" vertical="center"/>
    </xf>
    <xf numFmtId="184" fontId="7" fillId="0" borderId="34" xfId="2" applyNumberFormat="1" applyFont="1" applyBorder="1" applyAlignment="1">
      <alignment horizontal="right" vertical="center"/>
    </xf>
    <xf numFmtId="0" fontId="7" fillId="0" borderId="36" xfId="2" applyFont="1" applyBorder="1" applyAlignment="1">
      <alignment vertical="center"/>
    </xf>
    <xf numFmtId="195" fontId="7" fillId="0" borderId="36" xfId="2" applyNumberFormat="1" applyFont="1" applyBorder="1" applyAlignment="1">
      <alignment horizontal="right" vertical="center"/>
    </xf>
    <xf numFmtId="184" fontId="7" fillId="0" borderId="36" xfId="2" applyNumberFormat="1" applyFont="1" applyBorder="1" applyAlignment="1">
      <alignment horizontal="right" vertical="center"/>
    </xf>
    <xf numFmtId="0" fontId="7" fillId="0" borderId="6" xfId="2" applyFont="1" applyBorder="1" applyAlignment="1">
      <alignment vertical="center"/>
    </xf>
    <xf numFmtId="184" fontId="7" fillId="0" borderId="6" xfId="2" applyNumberFormat="1" applyFont="1" applyBorder="1" applyAlignment="1">
      <alignment horizontal="right" vertical="center"/>
    </xf>
    <xf numFmtId="0" fontId="7" fillId="0" borderId="25" xfId="2" applyFont="1" applyBorder="1" applyAlignment="1">
      <alignment vertical="center"/>
    </xf>
    <xf numFmtId="195" fontId="7" fillId="0" borderId="25" xfId="2" applyNumberFormat="1" applyFont="1" applyBorder="1" applyAlignment="1">
      <alignment horizontal="right" vertical="center"/>
    </xf>
    <xf numFmtId="184" fontId="7" fillId="0" borderId="25" xfId="2" applyNumberFormat="1" applyFont="1" applyBorder="1" applyAlignment="1">
      <alignment horizontal="right" vertical="center"/>
    </xf>
    <xf numFmtId="38" fontId="7" fillId="0" borderId="34" xfId="5" applyFont="1" applyFill="1" applyBorder="1" applyAlignment="1">
      <alignment horizontal="right" vertical="center"/>
    </xf>
    <xf numFmtId="38" fontId="7" fillId="0" borderId="44" xfId="5" applyFont="1" applyFill="1" applyBorder="1" applyAlignment="1">
      <alignment horizontal="right" vertical="center"/>
    </xf>
    <xf numFmtId="38" fontId="7" fillId="0" borderId="45" xfId="5" applyFont="1" applyFill="1" applyBorder="1" applyAlignment="1">
      <alignment horizontal="right" vertical="center"/>
    </xf>
    <xf numFmtId="38" fontId="7" fillId="0" borderId="6" xfId="5" applyFont="1" applyFill="1" applyBorder="1" applyAlignment="1">
      <alignment horizontal="right" vertical="center"/>
    </xf>
    <xf numFmtId="38" fontId="7" fillId="0" borderId="41" xfId="5" applyFont="1" applyFill="1" applyBorder="1" applyAlignment="1">
      <alignment horizontal="right" vertical="center"/>
    </xf>
    <xf numFmtId="38" fontId="7" fillId="0" borderId="43" xfId="5" applyFont="1" applyFill="1" applyBorder="1" applyAlignment="1">
      <alignment horizontal="right" vertical="center"/>
    </xf>
    <xf numFmtId="38" fontId="7" fillId="0" borderId="45" xfId="2" applyNumberFormat="1" applyFont="1" applyBorder="1" applyAlignment="1">
      <alignment horizontal="right" vertical="center"/>
    </xf>
    <xf numFmtId="178" fontId="7" fillId="0" borderId="2" xfId="0" applyNumberFormat="1" applyFont="1" applyBorder="1">
      <alignment vertical="center"/>
    </xf>
    <xf numFmtId="178" fontId="7" fillId="0" borderId="2" xfId="0" applyNumberFormat="1" applyFont="1" applyBorder="1" applyAlignment="1">
      <alignment horizontal="center" vertical="center"/>
    </xf>
    <xf numFmtId="0" fontId="7" fillId="3" borderId="2" xfId="2" applyFont="1" applyFill="1" applyBorder="1" applyAlignment="1">
      <alignment vertical="center"/>
    </xf>
    <xf numFmtId="0" fontId="7" fillId="3" borderId="2" xfId="2" applyFont="1" applyFill="1" applyBorder="1" applyAlignment="1">
      <alignment horizontal="center" vertical="center"/>
    </xf>
    <xf numFmtId="0" fontId="36" fillId="3" borderId="2" xfId="0"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4" borderId="2" xfId="0" applyFont="1" applyFill="1" applyBorder="1" applyAlignment="1">
      <alignment horizontal="left" vertical="center" wrapText="1"/>
    </xf>
    <xf numFmtId="0" fontId="7" fillId="0" borderId="4" xfId="0" applyFont="1" applyBorder="1" applyAlignment="1">
      <alignment wrapText="1"/>
    </xf>
    <xf numFmtId="0" fontId="7" fillId="0" borderId="0" xfId="0" applyFont="1" applyAlignment="1">
      <alignment horizontal="right" vertical="top"/>
    </xf>
    <xf numFmtId="0" fontId="10" fillId="0" borderId="1" xfId="0" applyFont="1" applyBorder="1" applyAlignment="1">
      <alignment horizontal="left" vertical="center"/>
    </xf>
    <xf numFmtId="0" fontId="5" fillId="0" borderId="2" xfId="0" applyFont="1" applyBorder="1" applyAlignment="1">
      <alignment horizontal="justify" vertical="center" wrapText="1"/>
    </xf>
    <xf numFmtId="0" fontId="5" fillId="0" borderId="2" xfId="0" applyFont="1" applyBorder="1" applyAlignment="1">
      <alignment horizontal="justify" vertical="top" wrapText="1"/>
    </xf>
    <xf numFmtId="0" fontId="3" fillId="0" borderId="2" xfId="0" applyFont="1" applyBorder="1" applyAlignment="1">
      <alignment horizontal="justify" vertical="center" wrapText="1"/>
    </xf>
    <xf numFmtId="0" fontId="24" fillId="0" borderId="2" xfId="0" applyFont="1" applyBorder="1" applyAlignment="1">
      <alignment horizontal="justify" vertical="center"/>
    </xf>
    <xf numFmtId="0" fontId="7" fillId="0" borderId="47" xfId="0" applyFont="1" applyBorder="1">
      <alignment vertical="center"/>
    </xf>
    <xf numFmtId="0" fontId="7" fillId="0" borderId="8" xfId="0" applyFont="1" applyBorder="1">
      <alignment vertical="center"/>
    </xf>
    <xf numFmtId="0" fontId="7" fillId="0" borderId="0" xfId="0" applyFont="1" applyAlignment="1">
      <alignment horizontal="left" vertical="center"/>
    </xf>
    <xf numFmtId="0" fontId="3" fillId="0" borderId="1" xfId="0" applyFont="1" applyBorder="1">
      <alignment vertical="center"/>
    </xf>
    <xf numFmtId="176" fontId="7" fillId="0" borderId="2" xfId="0" applyNumberFormat="1" applyFont="1" applyBorder="1" applyAlignment="1">
      <alignment horizontal="center" vertical="center"/>
    </xf>
    <xf numFmtId="189" fontId="7" fillId="0" borderId="2" xfId="0" applyNumberFormat="1" applyFont="1" applyBorder="1" applyAlignment="1">
      <alignment horizontal="center" vertical="center" wrapText="1"/>
    </xf>
    <xf numFmtId="182" fontId="7" fillId="0" borderId="2" xfId="0" applyNumberFormat="1" applyFont="1" applyBorder="1" applyAlignment="1">
      <alignment horizontal="center" vertical="center"/>
    </xf>
    <xf numFmtId="0" fontId="40" fillId="3" borderId="2" xfId="2" applyFont="1" applyFill="1" applyBorder="1" applyAlignment="1">
      <alignment horizontal="center" vertical="center"/>
    </xf>
    <xf numFmtId="0" fontId="34" fillId="0" borderId="34" xfId="2" applyFont="1" applyBorder="1" applyAlignment="1">
      <alignment vertical="center" wrapText="1"/>
    </xf>
    <xf numFmtId="0" fontId="40" fillId="3" borderId="2" xfId="0" applyFont="1" applyFill="1" applyBorder="1" applyAlignment="1">
      <alignment horizontal="center" vertical="center"/>
    </xf>
    <xf numFmtId="3" fontId="11" fillId="0" borderId="0" xfId="0" applyNumberFormat="1" applyFont="1">
      <alignment vertical="center"/>
    </xf>
    <xf numFmtId="0" fontId="7" fillId="0" borderId="31" xfId="2" applyFont="1" applyBorder="1" applyAlignment="1">
      <alignment vertical="center"/>
    </xf>
    <xf numFmtId="0" fontId="11" fillId="0" borderId="3" xfId="0" applyFont="1" applyBorder="1">
      <alignment vertical="center"/>
    </xf>
    <xf numFmtId="0" fontId="34" fillId="3" borderId="6" xfId="2" applyFont="1" applyFill="1" applyBorder="1" applyAlignment="1">
      <alignment horizontal="center" vertical="center" wrapText="1"/>
    </xf>
    <xf numFmtId="0" fontId="34" fillId="3" borderId="41" xfId="2" applyFont="1" applyFill="1" applyBorder="1" applyAlignment="1">
      <alignment horizontal="center" vertical="center" wrapText="1"/>
    </xf>
    <xf numFmtId="0" fontId="34" fillId="3" borderId="46" xfId="2" applyFont="1" applyFill="1" applyBorder="1" applyAlignment="1">
      <alignment horizontal="center" vertical="center" wrapText="1"/>
    </xf>
    <xf numFmtId="0" fontId="34" fillId="3" borderId="43" xfId="2" applyFont="1" applyFill="1" applyBorder="1" applyAlignment="1">
      <alignment horizontal="center" vertical="center"/>
    </xf>
    <xf numFmtId="177" fontId="11" fillId="0" borderId="2" xfId="0" applyNumberFormat="1" applyFont="1" applyFill="1" applyBorder="1" applyAlignment="1">
      <alignment horizontal="right" vertical="center"/>
    </xf>
    <xf numFmtId="3" fontId="11" fillId="0" borderId="2" xfId="0" applyNumberFormat="1" applyFont="1" applyBorder="1" applyAlignment="1">
      <alignment horizontal="right" vertical="center"/>
    </xf>
    <xf numFmtId="3" fontId="7" fillId="0" borderId="2" xfId="0" applyNumberFormat="1" applyFont="1" applyBorder="1" applyAlignment="1">
      <alignment horizontal="right" vertical="center"/>
    </xf>
    <xf numFmtId="0" fontId="7" fillId="0" borderId="0" xfId="0" applyFont="1" applyAlignment="1">
      <alignment horizontal="left" vertical="top" wrapText="1"/>
    </xf>
    <xf numFmtId="0" fontId="10" fillId="0" borderId="1" xfId="0" applyFont="1" applyBorder="1" applyAlignment="1">
      <alignment horizontal="left" vertical="center" wrapText="1"/>
    </xf>
    <xf numFmtId="0" fontId="7" fillId="0" borderId="3" xfId="0" applyFont="1" applyBorder="1" applyAlignment="1">
      <alignment horizontal="left" vertical="center" wrapText="1"/>
    </xf>
    <xf numFmtId="0" fontId="10" fillId="0" borderId="0" xfId="0" applyFont="1" applyAlignment="1">
      <alignment horizontal="lef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4" fillId="3" borderId="2" xfId="0" applyFont="1" applyFill="1" applyBorder="1" applyAlignment="1">
      <alignment horizontal="center" vertical="center" wrapText="1"/>
    </xf>
    <xf numFmtId="0" fontId="15" fillId="0" borderId="0" xfId="0" applyFont="1" applyAlignment="1">
      <alignment horizontal="left" vertical="top" wrapText="1"/>
    </xf>
    <xf numFmtId="0" fontId="7" fillId="3" borderId="2" xfId="0" applyFont="1" applyFill="1" applyBorder="1" applyAlignment="1">
      <alignment horizontal="center" vertical="center" wrapText="1"/>
    </xf>
    <xf numFmtId="0" fontId="14" fillId="3" borderId="2" xfId="0" applyFont="1" applyFill="1" applyBorder="1" applyAlignment="1">
      <alignment horizontal="justify" vertical="center" wrapText="1"/>
    </xf>
    <xf numFmtId="0" fontId="7" fillId="0" borderId="2" xfId="0" applyFont="1" applyBorder="1" applyAlignment="1">
      <alignment horizontal="left" vertical="center" wrapText="1"/>
    </xf>
    <xf numFmtId="0" fontId="14" fillId="3" borderId="2"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5" fillId="0" borderId="0" xfId="0" applyFont="1" applyAlignment="1">
      <alignment horizontal="left" vertical="center" wrapText="1"/>
    </xf>
    <xf numFmtId="3" fontId="11" fillId="0" borderId="7" xfId="0" applyNumberFormat="1" applyFont="1" applyBorder="1" applyAlignment="1">
      <alignment horizontal="center"/>
    </xf>
    <xf numFmtId="3" fontId="11" fillId="0" borderId="8" xfId="0" applyNumberFormat="1" applyFont="1" applyBorder="1" applyAlignment="1">
      <alignment horizontal="center"/>
    </xf>
    <xf numFmtId="0" fontId="7" fillId="0" borderId="2" xfId="0" applyFont="1" applyBorder="1" applyAlignment="1">
      <alignment horizont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0" fillId="0" borderId="1" xfId="0" applyFont="1" applyBorder="1" applyAlignment="1">
      <alignment horizontal="left" vertical="center"/>
    </xf>
    <xf numFmtId="0" fontId="7" fillId="0" borderId="0" xfId="0" applyFont="1" applyAlignment="1">
      <alignment horizontal="left" vertical="center" wrapText="1"/>
    </xf>
    <xf numFmtId="0" fontId="7" fillId="0" borderId="3" xfId="0" applyFont="1" applyBorder="1" applyAlignment="1">
      <alignment horizontal="left" vertical="center"/>
    </xf>
    <xf numFmtId="0" fontId="0" fillId="0" borderId="0" xfId="0" applyAlignment="1">
      <alignment horizontal="left" vertical="center" wrapText="1"/>
    </xf>
    <xf numFmtId="0" fontId="15" fillId="0" borderId="1" xfId="0" applyFont="1" applyBorder="1" applyAlignment="1">
      <alignment horizontal="left" vertical="center" wrapText="1"/>
    </xf>
    <xf numFmtId="0" fontId="21" fillId="0" borderId="1" xfId="0" applyFont="1" applyBorder="1" applyAlignment="1">
      <alignment horizontal="left" vertical="center" wrapText="1"/>
    </xf>
    <xf numFmtId="0" fontId="0" fillId="0" borderId="1" xfId="0" applyBorder="1" applyAlignment="1">
      <alignment horizontal="left" vertic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xf>
    <xf numFmtId="0" fontId="7" fillId="0" borderId="2" xfId="0" applyFont="1" applyBorder="1" applyAlignment="1">
      <alignment horizontal="center" vertical="center"/>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0" borderId="18"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29" xfId="2" applyFont="1" applyBorder="1" applyAlignment="1">
      <alignment horizontal="center" vertical="center" wrapText="1"/>
    </xf>
    <xf numFmtId="0" fontId="7" fillId="0" borderId="30" xfId="2" applyFont="1" applyBorder="1" applyAlignment="1">
      <alignment horizontal="center" vertical="center" wrapText="1"/>
    </xf>
    <xf numFmtId="0" fontId="7" fillId="0" borderId="6" xfId="2" applyFont="1" applyBorder="1" applyAlignment="1">
      <alignment horizontal="center" vertical="center"/>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40" xfId="0" applyFont="1" applyFill="1" applyBorder="1" applyAlignment="1">
      <alignment horizontal="center" vertical="center"/>
    </xf>
    <xf numFmtId="0" fontId="7" fillId="0" borderId="28" xfId="2" applyFont="1" applyBorder="1" applyAlignment="1">
      <alignment horizontal="center" vertical="center" wrapText="1"/>
    </xf>
    <xf numFmtId="0" fontId="7" fillId="0" borderId="8" xfId="2" applyFont="1" applyBorder="1" applyAlignment="1">
      <alignment horizontal="center" vertical="center" wrapText="1"/>
    </xf>
    <xf numFmtId="0" fontId="7" fillId="3" borderId="4"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3" borderId="35" xfId="2"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32"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31" xfId="2" applyFont="1" applyFill="1" applyBorder="1" applyAlignment="1">
      <alignment horizontal="center" vertical="center" wrapText="1"/>
    </xf>
    <xf numFmtId="0" fontId="5" fillId="0" borderId="2" xfId="0" applyFont="1" applyBorder="1" applyAlignment="1">
      <alignment horizontal="justify" vertical="center" wrapText="1"/>
    </xf>
    <xf numFmtId="0" fontId="5" fillId="3" borderId="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3" fillId="0" borderId="0" xfId="0" applyFont="1" applyAlignment="1">
      <alignment horizontal="left" vertical="center" wrapText="1"/>
    </xf>
    <xf numFmtId="0" fontId="19" fillId="3" borderId="2" xfId="0" applyFont="1" applyFill="1" applyBorder="1" applyAlignment="1">
      <alignment horizontal="center" vertical="center" wrapText="1"/>
    </xf>
    <xf numFmtId="0" fontId="7" fillId="0" borderId="2" xfId="0" applyFont="1" applyBorder="1" applyAlignment="1">
      <alignment horizontal="left" vertical="center"/>
    </xf>
    <xf numFmtId="0" fontId="7" fillId="0" borderId="6"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center" wrapText="1"/>
    </xf>
    <xf numFmtId="0" fontId="11" fillId="4" borderId="0" xfId="0" applyFont="1" applyFill="1" applyAlignment="1">
      <alignment horizontal="left" vertical="center" wrapText="1"/>
    </xf>
    <xf numFmtId="0" fontId="4" fillId="0" borderId="0" xfId="0" applyFont="1" applyAlignment="1">
      <alignment horizontal="left" vertical="center" wrapText="1"/>
    </xf>
    <xf numFmtId="0" fontId="7" fillId="4" borderId="0" xfId="0" applyFont="1" applyFill="1" applyAlignment="1">
      <alignment horizontal="left" vertical="center" wrapText="1"/>
    </xf>
    <xf numFmtId="0" fontId="7" fillId="4" borderId="0" xfId="0" applyFont="1" applyFill="1" applyAlignment="1">
      <alignment horizontal="left" vertical="top" wrapText="1"/>
    </xf>
    <xf numFmtId="0" fontId="19" fillId="3" borderId="2" xfId="0" applyFont="1" applyFill="1" applyBorder="1" applyAlignment="1">
      <alignment horizontal="center" vertical="center"/>
    </xf>
    <xf numFmtId="0" fontId="29" fillId="3" borderId="2" xfId="0" applyFont="1" applyFill="1" applyBorder="1" applyAlignment="1">
      <alignment horizontal="center" vertical="center" wrapText="1"/>
    </xf>
    <xf numFmtId="0" fontId="7" fillId="0" borderId="3" xfId="0" applyFont="1" applyBorder="1">
      <alignment vertical="center"/>
    </xf>
    <xf numFmtId="0" fontId="7" fillId="0" borderId="17" xfId="0" applyFont="1" applyBorder="1" applyAlignment="1">
      <alignment horizontal="left" vertical="center" wrapText="1"/>
    </xf>
    <xf numFmtId="189" fontId="7" fillId="0" borderId="11" xfId="0" applyNumberFormat="1" applyFont="1" applyBorder="1" applyAlignment="1">
      <alignment horizontal="center" vertical="center"/>
    </xf>
    <xf numFmtId="189" fontId="7" fillId="0" borderId="12" xfId="0" applyNumberFormat="1" applyFont="1" applyBorder="1" applyAlignment="1">
      <alignment horizontal="center" vertical="center"/>
    </xf>
    <xf numFmtId="189" fontId="7" fillId="0" borderId="13" xfId="0" applyNumberFormat="1" applyFont="1" applyBorder="1" applyAlignment="1">
      <alignment horizontal="center" vertical="center"/>
    </xf>
    <xf numFmtId="0" fontId="11" fillId="0" borderId="3" xfId="0" applyFont="1" applyBorder="1" applyAlignment="1">
      <alignment horizontal="left" vertical="center" wrapText="1"/>
    </xf>
    <xf numFmtId="0" fontId="7" fillId="0" borderId="0" xfId="0" applyFont="1" applyAlignment="1">
      <alignment horizontal="left" vertical="center"/>
    </xf>
    <xf numFmtId="3" fontId="7" fillId="0" borderId="4" xfId="0" applyNumberFormat="1" applyFont="1" applyBorder="1" applyAlignment="1">
      <alignment horizontal="right" vertical="center"/>
    </xf>
    <xf numFmtId="3" fontId="7" fillId="0" borderId="5" xfId="0" applyNumberFormat="1" applyFont="1" applyBorder="1" applyAlignment="1">
      <alignment horizontal="right" vertical="center"/>
    </xf>
    <xf numFmtId="3" fontId="7" fillId="0" borderId="6" xfId="0" applyNumberFormat="1" applyFont="1" applyBorder="1" applyAlignment="1">
      <alignment horizontal="right" vertical="center"/>
    </xf>
    <xf numFmtId="3" fontId="11" fillId="0" borderId="4" xfId="0" applyNumberFormat="1" applyFont="1" applyBorder="1" applyAlignment="1">
      <alignment horizontal="right" vertical="center"/>
    </xf>
    <xf numFmtId="3" fontId="11" fillId="0" borderId="5" xfId="0" applyNumberFormat="1" applyFont="1" applyBorder="1" applyAlignment="1">
      <alignment horizontal="right" vertical="center"/>
    </xf>
    <xf numFmtId="3" fontId="11" fillId="0" borderId="6" xfId="0" applyNumberFormat="1" applyFont="1" applyBorder="1" applyAlignment="1">
      <alignment horizontal="right" vertical="center"/>
    </xf>
    <xf numFmtId="3" fontId="11" fillId="0" borderId="2" xfId="0" applyNumberFormat="1" applyFont="1" applyBorder="1" applyAlignment="1">
      <alignment vertical="center"/>
    </xf>
  </cellXfs>
  <cellStyles count="10">
    <cellStyle name="パーセント" xfId="6" builtinId="5"/>
    <cellStyle name="パーセント 2" xfId="8" xr:uid="{82EC596F-BAC6-4D61-890E-39B450662374}"/>
    <cellStyle name="ハイパーリンク" xfId="1" builtinId="8"/>
    <cellStyle name="桁区切り" xfId="5" builtinId="6"/>
    <cellStyle name="桁区切り 2" xfId="3" xr:uid="{00000000-0005-0000-0000-000003000000}"/>
    <cellStyle name="桁区切り 3" xfId="9" xr:uid="{CB610663-EAE9-4D00-81D3-1608153FB4D7}"/>
    <cellStyle name="標準" xfId="0" builtinId="0"/>
    <cellStyle name="標準 2" xfId="2" xr:uid="{00000000-0005-0000-0000-000005000000}"/>
    <cellStyle name="標準 3" xfId="4" xr:uid="{00000000-0005-0000-0000-000006000000}"/>
    <cellStyle name="標準 3 2" xfId="7" xr:uid="{8BC3B5C4-E314-4D49-B433-3E8436C6C502}"/>
  </cellStyles>
  <dxfs count="0"/>
  <tableStyles count="0" defaultTableStyle="TableStyleMedium2" defaultPivotStyle="PivotStyleLight16"/>
  <colors>
    <mruColors>
      <color rgb="FFFCE4DE"/>
      <color rgb="FFF8EBCD"/>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ndara">
      <a:majorFont>
        <a:latin typeface="Candara" panose="020E0502030303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ndara" panose="020E0502030303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7"/>
  <sheetViews>
    <sheetView tabSelected="1" topLeftCell="A28" workbookViewId="0"/>
  </sheetViews>
  <sheetFormatPr defaultColWidth="9.109375" defaultRowHeight="14.4" x14ac:dyDescent="0.2"/>
  <cols>
    <col min="1" max="1" width="3.6640625" style="2" customWidth="1"/>
    <col min="2" max="2" width="14" style="110" customWidth="1"/>
    <col min="3" max="3" width="119.6640625" style="2" customWidth="1"/>
    <col min="4" max="8" width="9.6640625" style="2" customWidth="1"/>
    <col min="9" max="16384" width="9.109375" style="2"/>
  </cols>
  <sheetData>
    <row r="1" spans="1:8" ht="24.6" x14ac:dyDescent="0.2">
      <c r="A1" s="1" t="s">
        <v>815</v>
      </c>
      <c r="D1" s="57"/>
      <c r="E1" s="57"/>
      <c r="F1" s="57"/>
      <c r="G1" s="57"/>
      <c r="H1" s="57"/>
    </row>
    <row r="2" spans="1:8" ht="19.5" customHeight="1" x14ac:dyDescent="0.2"/>
    <row r="3" spans="1:8" ht="18.600000000000001" x14ac:dyDescent="0.2">
      <c r="A3" s="7" t="s">
        <v>21</v>
      </c>
    </row>
    <row r="4" spans="1:8" ht="15" customHeight="1" x14ac:dyDescent="0.2">
      <c r="B4" s="123">
        <v>1</v>
      </c>
      <c r="C4" s="123" t="s">
        <v>667</v>
      </c>
    </row>
    <row r="5" spans="1:8" ht="15" customHeight="1" x14ac:dyDescent="0.2">
      <c r="B5" s="123">
        <v>2</v>
      </c>
      <c r="C5" s="123" t="s">
        <v>668</v>
      </c>
    </row>
    <row r="6" spans="1:8" ht="15" customHeight="1" x14ac:dyDescent="0.2">
      <c r="B6" s="123">
        <v>3</v>
      </c>
      <c r="C6" s="123" t="s">
        <v>669</v>
      </c>
      <c r="D6" s="4"/>
      <c r="E6" s="4"/>
      <c r="F6" s="4"/>
      <c r="G6" s="4"/>
      <c r="H6" s="4"/>
    </row>
    <row r="7" spans="1:8" ht="15" customHeight="1" x14ac:dyDescent="0.2">
      <c r="B7" s="123">
        <v>4</v>
      </c>
      <c r="C7" s="123" t="s">
        <v>670</v>
      </c>
      <c r="D7" s="4"/>
      <c r="E7" s="4"/>
      <c r="F7" s="4"/>
      <c r="G7" s="4"/>
      <c r="H7" s="4"/>
    </row>
    <row r="8" spans="1:8" ht="15" customHeight="1" x14ac:dyDescent="0.2">
      <c r="B8" s="123">
        <v>5</v>
      </c>
      <c r="C8" s="123" t="s">
        <v>671</v>
      </c>
      <c r="D8" s="4"/>
      <c r="E8" s="4"/>
      <c r="F8" s="4"/>
      <c r="G8" s="4"/>
      <c r="H8" s="4"/>
    </row>
    <row r="9" spans="1:8" ht="15" customHeight="1" x14ac:dyDescent="0.2">
      <c r="B9" s="123">
        <v>6</v>
      </c>
      <c r="C9" s="123" t="s">
        <v>672</v>
      </c>
      <c r="D9" s="4"/>
      <c r="E9" s="4"/>
      <c r="F9" s="4"/>
      <c r="G9" s="4"/>
      <c r="H9" s="4"/>
    </row>
    <row r="10" spans="1:8" ht="15" customHeight="1" x14ac:dyDescent="0.2">
      <c r="B10" s="123">
        <v>7</v>
      </c>
      <c r="C10" s="123" t="s">
        <v>705</v>
      </c>
      <c r="D10" s="4"/>
      <c r="E10" s="4"/>
      <c r="F10" s="4"/>
      <c r="G10" s="4"/>
      <c r="H10" s="4"/>
    </row>
    <row r="11" spans="1:8" ht="15" customHeight="1" x14ac:dyDescent="0.2">
      <c r="B11" s="123">
        <v>8</v>
      </c>
      <c r="C11" s="123" t="s">
        <v>780</v>
      </c>
      <c r="D11" s="4"/>
      <c r="E11" s="4"/>
      <c r="F11" s="4"/>
      <c r="G11" s="4"/>
      <c r="H11" s="4"/>
    </row>
    <row r="12" spans="1:8" ht="15" customHeight="1" x14ac:dyDescent="0.2">
      <c r="B12" s="123">
        <v>9</v>
      </c>
      <c r="C12" s="123" t="s">
        <v>774</v>
      </c>
      <c r="D12" s="4"/>
      <c r="E12" s="4"/>
      <c r="F12" s="4"/>
      <c r="G12" s="4"/>
      <c r="H12" s="4"/>
    </row>
    <row r="13" spans="1:8" ht="15" customHeight="1" x14ac:dyDescent="0.2">
      <c r="B13" s="123">
        <v>10</v>
      </c>
      <c r="C13" s="123" t="s">
        <v>673</v>
      </c>
      <c r="D13" s="4"/>
      <c r="E13" s="4"/>
      <c r="F13" s="4"/>
      <c r="G13" s="4"/>
      <c r="H13" s="4"/>
    </row>
    <row r="14" spans="1:8" ht="15" customHeight="1" x14ac:dyDescent="0.2">
      <c r="B14" s="123">
        <v>11</v>
      </c>
      <c r="C14" s="123" t="s">
        <v>781</v>
      </c>
      <c r="D14" s="4"/>
      <c r="E14" s="4"/>
      <c r="F14" s="4"/>
      <c r="G14" s="4"/>
      <c r="H14" s="4"/>
    </row>
    <row r="15" spans="1:8" ht="15" customHeight="1" x14ac:dyDescent="0.2">
      <c r="B15" s="123">
        <v>12</v>
      </c>
      <c r="C15" s="123" t="s">
        <v>674</v>
      </c>
      <c r="D15" s="4"/>
      <c r="E15" s="4"/>
      <c r="F15" s="4"/>
      <c r="G15" s="4"/>
      <c r="H15" s="4"/>
    </row>
    <row r="16" spans="1:8" ht="15" customHeight="1" x14ac:dyDescent="0.2">
      <c r="B16" s="123">
        <v>13</v>
      </c>
      <c r="C16" s="123" t="s">
        <v>675</v>
      </c>
      <c r="D16" s="4"/>
      <c r="E16" s="4"/>
      <c r="F16" s="4"/>
      <c r="G16" s="4"/>
      <c r="H16" s="4"/>
    </row>
    <row r="17" spans="1:8" ht="15" customHeight="1" x14ac:dyDescent="0.2">
      <c r="B17" s="124">
        <v>14</v>
      </c>
      <c r="C17" s="123" t="s">
        <v>224</v>
      </c>
      <c r="D17" s="4"/>
      <c r="E17" s="4"/>
      <c r="F17" s="4"/>
      <c r="G17" s="4"/>
      <c r="H17" s="4"/>
    </row>
    <row r="18" spans="1:8" ht="15" customHeight="1" x14ac:dyDescent="0.2">
      <c r="B18" s="123">
        <v>15</v>
      </c>
      <c r="C18" s="123" t="s">
        <v>676</v>
      </c>
      <c r="D18" s="4"/>
      <c r="E18" s="4"/>
      <c r="F18" s="4"/>
      <c r="G18" s="4"/>
      <c r="H18" s="4"/>
    </row>
    <row r="19" spans="1:8" ht="15" customHeight="1" x14ac:dyDescent="0.2">
      <c r="B19" s="123">
        <v>16</v>
      </c>
      <c r="C19" s="123" t="s">
        <v>677</v>
      </c>
      <c r="D19" s="4"/>
      <c r="E19" s="4"/>
      <c r="F19" s="4"/>
      <c r="G19" s="4"/>
      <c r="H19" s="4"/>
    </row>
    <row r="20" spans="1:8" ht="15" customHeight="1" x14ac:dyDescent="0.2">
      <c r="B20" s="123">
        <v>17</v>
      </c>
      <c r="C20" s="123" t="s">
        <v>678</v>
      </c>
      <c r="D20" s="4"/>
      <c r="E20" s="4"/>
      <c r="F20" s="4"/>
      <c r="G20" s="4"/>
      <c r="H20" s="4"/>
    </row>
    <row r="21" spans="1:8" ht="15" customHeight="1" x14ac:dyDescent="0.2">
      <c r="B21" s="123">
        <v>18</v>
      </c>
      <c r="C21" s="123" t="s">
        <v>679</v>
      </c>
      <c r="D21" s="4"/>
      <c r="E21" s="4"/>
      <c r="F21" s="4"/>
      <c r="G21" s="4"/>
      <c r="H21" s="4"/>
    </row>
    <row r="22" spans="1:8" ht="15" customHeight="1" x14ac:dyDescent="0.2">
      <c r="B22" s="123">
        <v>19</v>
      </c>
      <c r="C22" s="123" t="s">
        <v>772</v>
      </c>
      <c r="D22" s="4"/>
      <c r="E22" s="4"/>
      <c r="F22" s="4"/>
      <c r="G22" s="4"/>
      <c r="H22" s="4"/>
    </row>
    <row r="23" spans="1:8" ht="15" customHeight="1" x14ac:dyDescent="0.2">
      <c r="B23" s="123">
        <v>20</v>
      </c>
      <c r="C23" s="123" t="s">
        <v>680</v>
      </c>
      <c r="D23" s="4"/>
      <c r="E23" s="4"/>
      <c r="F23" s="4"/>
      <c r="G23" s="4"/>
      <c r="H23" s="4"/>
    </row>
    <row r="24" spans="1:8" ht="15" customHeight="1" x14ac:dyDescent="0.2">
      <c r="B24" s="123">
        <v>21</v>
      </c>
      <c r="C24" s="123" t="s">
        <v>681</v>
      </c>
      <c r="D24" s="4"/>
      <c r="E24" s="4"/>
      <c r="F24" s="4"/>
      <c r="G24" s="4"/>
      <c r="H24" s="4"/>
    </row>
    <row r="25" spans="1:8" ht="15" customHeight="1" x14ac:dyDescent="0.2">
      <c r="B25" s="123">
        <v>22</v>
      </c>
      <c r="C25" s="123" t="s">
        <v>682</v>
      </c>
      <c r="D25" s="4"/>
      <c r="E25" s="4"/>
      <c r="F25" s="4"/>
      <c r="G25" s="4"/>
      <c r="H25" s="4"/>
    </row>
    <row r="26" spans="1:8" ht="15" customHeight="1" x14ac:dyDescent="0.2">
      <c r="B26" s="123">
        <v>23</v>
      </c>
      <c r="C26" s="123" t="s">
        <v>683</v>
      </c>
      <c r="D26" s="4"/>
      <c r="E26" s="4"/>
      <c r="F26" s="4"/>
      <c r="G26" s="4"/>
      <c r="H26" s="4"/>
    </row>
    <row r="27" spans="1:8" ht="15" customHeight="1" x14ac:dyDescent="0.2">
      <c r="B27" s="123">
        <v>24</v>
      </c>
      <c r="C27" s="123" t="s">
        <v>660</v>
      </c>
      <c r="D27" s="4"/>
      <c r="E27" s="4"/>
      <c r="F27" s="4"/>
      <c r="G27" s="4"/>
      <c r="H27" s="4"/>
    </row>
    <row r="28" spans="1:8" x14ac:dyDescent="0.2">
      <c r="B28" s="89"/>
      <c r="C28" s="4"/>
      <c r="D28" s="4"/>
      <c r="E28" s="4"/>
      <c r="F28" s="4"/>
      <c r="G28" s="4"/>
      <c r="H28" s="4"/>
    </row>
    <row r="29" spans="1:8" ht="18.600000000000001" x14ac:dyDescent="0.2">
      <c r="A29" s="7" t="s">
        <v>22</v>
      </c>
      <c r="D29" s="4"/>
      <c r="E29" s="4"/>
      <c r="F29" s="4"/>
      <c r="G29" s="4"/>
      <c r="H29" s="4"/>
    </row>
    <row r="30" spans="1:8" ht="15" customHeight="1" x14ac:dyDescent="0.2">
      <c r="B30" s="123">
        <v>1</v>
      </c>
      <c r="C30" s="123" t="s">
        <v>779</v>
      </c>
      <c r="D30" s="4"/>
      <c r="E30" s="4"/>
      <c r="F30" s="4"/>
      <c r="G30" s="4"/>
      <c r="H30" s="4"/>
    </row>
    <row r="31" spans="1:8" ht="15" customHeight="1" x14ac:dyDescent="0.2">
      <c r="B31" s="123">
        <v>2</v>
      </c>
      <c r="C31" s="123" t="s">
        <v>684</v>
      </c>
      <c r="D31" s="4"/>
      <c r="E31" s="4"/>
      <c r="F31" s="4"/>
      <c r="G31" s="4"/>
      <c r="H31" s="4"/>
    </row>
    <row r="32" spans="1:8" ht="15" customHeight="1" x14ac:dyDescent="0.2">
      <c r="B32" s="123">
        <v>3</v>
      </c>
      <c r="C32" s="123" t="s">
        <v>685</v>
      </c>
      <c r="D32" s="4"/>
      <c r="E32" s="4"/>
      <c r="F32" s="4"/>
      <c r="G32" s="4"/>
      <c r="H32" s="4"/>
    </row>
    <row r="33" spans="2:8" ht="15" customHeight="1" x14ac:dyDescent="0.2">
      <c r="B33" s="123">
        <v>4</v>
      </c>
      <c r="C33" s="123" t="s">
        <v>686</v>
      </c>
    </row>
    <row r="34" spans="2:8" ht="15" customHeight="1" x14ac:dyDescent="0.2">
      <c r="B34" s="123">
        <v>5</v>
      </c>
      <c r="C34" s="123" t="s">
        <v>687</v>
      </c>
    </row>
    <row r="35" spans="2:8" ht="15" customHeight="1" x14ac:dyDescent="0.2">
      <c r="B35" s="123">
        <v>6</v>
      </c>
      <c r="C35" s="123" t="s">
        <v>688</v>
      </c>
      <c r="D35" s="4"/>
      <c r="E35" s="4"/>
      <c r="F35" s="4"/>
      <c r="G35" s="4"/>
      <c r="H35" s="4"/>
    </row>
    <row r="36" spans="2:8" ht="15" customHeight="1" x14ac:dyDescent="0.2">
      <c r="B36" s="123">
        <v>7</v>
      </c>
      <c r="C36" s="123" t="s">
        <v>689</v>
      </c>
      <c r="D36" s="4"/>
      <c r="E36" s="4"/>
      <c r="F36" s="4"/>
      <c r="G36" s="4"/>
      <c r="H36" s="4"/>
    </row>
    <row r="37" spans="2:8" ht="15" customHeight="1" x14ac:dyDescent="0.2">
      <c r="B37" s="123">
        <v>8</v>
      </c>
      <c r="C37" s="123" t="s">
        <v>690</v>
      </c>
    </row>
    <row r="38" spans="2:8" ht="15" customHeight="1" x14ac:dyDescent="0.2">
      <c r="B38" s="123">
        <v>9</v>
      </c>
      <c r="C38" s="123" t="s">
        <v>691</v>
      </c>
      <c r="D38" s="4"/>
      <c r="E38" s="4"/>
      <c r="F38" s="4"/>
      <c r="G38" s="4"/>
      <c r="H38" s="4"/>
    </row>
    <row r="39" spans="2:8" ht="15" customHeight="1" x14ac:dyDescent="0.2">
      <c r="B39" s="123">
        <v>10</v>
      </c>
      <c r="C39" s="123" t="s">
        <v>692</v>
      </c>
      <c r="D39" s="4"/>
      <c r="E39" s="4"/>
      <c r="F39" s="4"/>
      <c r="G39" s="4"/>
      <c r="H39" s="4"/>
    </row>
    <row r="40" spans="2:8" ht="15" customHeight="1" x14ac:dyDescent="0.2">
      <c r="B40" s="123">
        <v>11</v>
      </c>
      <c r="C40" s="123" t="s">
        <v>693</v>
      </c>
      <c r="D40" s="4"/>
      <c r="E40" s="4"/>
      <c r="F40" s="4"/>
      <c r="G40" s="4"/>
      <c r="H40" s="4"/>
    </row>
    <row r="41" spans="2:8" ht="15" customHeight="1" x14ac:dyDescent="0.2">
      <c r="B41" s="123">
        <v>12</v>
      </c>
      <c r="C41" s="123" t="s">
        <v>694</v>
      </c>
      <c r="D41" s="4"/>
      <c r="E41" s="4"/>
      <c r="F41" s="4"/>
      <c r="G41" s="4"/>
      <c r="H41" s="4"/>
    </row>
    <row r="42" spans="2:8" ht="15" customHeight="1" x14ac:dyDescent="0.2">
      <c r="B42" s="123">
        <v>13</v>
      </c>
      <c r="C42" s="123" t="s">
        <v>782</v>
      </c>
      <c r="D42" s="4"/>
      <c r="E42" s="4"/>
      <c r="F42" s="4"/>
      <c r="G42" s="4"/>
      <c r="H42" s="4"/>
    </row>
    <row r="43" spans="2:8" ht="15" customHeight="1" x14ac:dyDescent="0.2">
      <c r="B43" s="123">
        <v>14</v>
      </c>
      <c r="C43" s="123" t="s">
        <v>695</v>
      </c>
      <c r="D43" s="4"/>
      <c r="E43" s="4"/>
      <c r="F43" s="4"/>
      <c r="G43" s="4"/>
      <c r="H43" s="4"/>
    </row>
    <row r="44" spans="2:8" ht="15" customHeight="1" x14ac:dyDescent="0.2">
      <c r="B44" s="123">
        <v>15</v>
      </c>
      <c r="C44" s="123" t="s">
        <v>696</v>
      </c>
      <c r="D44" s="4"/>
      <c r="E44" s="4"/>
      <c r="F44" s="4"/>
      <c r="G44" s="4"/>
      <c r="H44" s="4"/>
    </row>
    <row r="45" spans="2:8" ht="15" customHeight="1" x14ac:dyDescent="0.2">
      <c r="B45" s="123">
        <v>16</v>
      </c>
      <c r="C45" s="123" t="s">
        <v>697</v>
      </c>
      <c r="D45" s="4"/>
      <c r="E45" s="4"/>
      <c r="F45" s="4"/>
      <c r="G45" s="4"/>
      <c r="H45" s="4"/>
    </row>
    <row r="46" spans="2:8" ht="15" customHeight="1" x14ac:dyDescent="0.2">
      <c r="B46" s="123">
        <v>17</v>
      </c>
      <c r="C46" s="123" t="s">
        <v>698</v>
      </c>
      <c r="D46" s="4"/>
      <c r="E46" s="4"/>
      <c r="F46" s="4"/>
      <c r="G46" s="4"/>
      <c r="H46" s="4"/>
    </row>
    <row r="47" spans="2:8" ht="15" customHeight="1" x14ac:dyDescent="0.2">
      <c r="B47" s="123">
        <v>18</v>
      </c>
      <c r="C47" s="123" t="s">
        <v>784</v>
      </c>
      <c r="D47" s="4"/>
      <c r="E47" s="4"/>
      <c r="F47" s="4"/>
      <c r="G47" s="4"/>
      <c r="H47" s="4"/>
    </row>
    <row r="48" spans="2:8" ht="15" customHeight="1" x14ac:dyDescent="0.2">
      <c r="B48" s="123">
        <v>19</v>
      </c>
      <c r="C48" s="123" t="s">
        <v>783</v>
      </c>
      <c r="D48" s="4"/>
      <c r="E48" s="4"/>
      <c r="F48" s="4"/>
      <c r="G48" s="4"/>
      <c r="H48" s="4"/>
    </row>
    <row r="50" spans="1:3" ht="18.600000000000001" x14ac:dyDescent="0.2">
      <c r="A50" s="7" t="s">
        <v>23</v>
      </c>
    </row>
    <row r="51" spans="1:3" ht="15" customHeight="1" x14ac:dyDescent="0.2">
      <c r="B51" s="123">
        <v>1</v>
      </c>
      <c r="C51" s="123" t="s">
        <v>699</v>
      </c>
    </row>
    <row r="52" spans="1:3" ht="15" customHeight="1" x14ac:dyDescent="0.2">
      <c r="B52" s="123">
        <v>2</v>
      </c>
      <c r="C52" s="123" t="s">
        <v>700</v>
      </c>
    </row>
    <row r="53" spans="1:3" ht="15" customHeight="1" x14ac:dyDescent="0.2">
      <c r="B53" s="123">
        <v>3</v>
      </c>
      <c r="C53" s="123" t="s">
        <v>701</v>
      </c>
    </row>
    <row r="54" spans="1:3" ht="15" customHeight="1" x14ac:dyDescent="0.2">
      <c r="B54" s="123">
        <v>4</v>
      </c>
      <c r="C54" s="123" t="s">
        <v>805</v>
      </c>
    </row>
    <row r="55" spans="1:3" ht="15" customHeight="1" x14ac:dyDescent="0.2">
      <c r="B55" s="123">
        <v>5</v>
      </c>
      <c r="C55" s="123" t="s">
        <v>702</v>
      </c>
    </row>
    <row r="56" spans="1:3" ht="15" customHeight="1" x14ac:dyDescent="0.2">
      <c r="B56" s="123">
        <v>6</v>
      </c>
      <c r="C56" s="123" t="s">
        <v>703</v>
      </c>
    </row>
    <row r="57" spans="1:3" ht="15" customHeight="1" x14ac:dyDescent="0.2">
      <c r="B57" s="123">
        <v>7</v>
      </c>
      <c r="C57" s="123" t="s">
        <v>704</v>
      </c>
    </row>
  </sheetData>
  <phoneticPr fontId="1"/>
  <hyperlinks>
    <hyperlink ref="B4:C4" location="'E1. Environmental certification'!A1" display="'E1. Environmental certification'!A1" xr:uid="{8A0DAF01-728D-4E15-800F-4034154AE0C1}"/>
    <hyperlink ref="B5:C5" location="'E2.Food loss and waste recycl_x0009_'!A1" display="'E2.Food loss and waste recycl" xr:uid="{A2A98D4D-5672-4C04-9116-A0A19FF51D67}"/>
    <hyperlink ref="B6:C6" location="'E3.PRTR Act etc.'!A1" display="'E3.PRTR Act etc.'!A1" xr:uid="{E50338CE-DB90-4D04-9325-3B7D726A62B3}"/>
    <hyperlink ref="B7:C7" location="'E4.Packaging recycling'!A1" display="'E4.Packaging recycling'!A1" xr:uid="{3710DE8B-FFEA-4A18-8F2C-4A89DCC8FFD8}"/>
    <hyperlink ref="B8:C8" location="'E5.Economic accounting'!A1" display="'E5.Economic accounting'!A1" xr:uid="{AFAC483E-7115-4257-9B88-08CF8CDEE73B}"/>
    <hyperlink ref="B9:C9" location="'E6.Environmental impacts'!A1" display="'E6.Environmental impacts'!A1" xr:uid="{1621DE0D-9795-4A8B-BFA3-3166E48D4C89}"/>
    <hyperlink ref="B10:C10" location="'E7.CO2 emissions in FY2021'!A1" display="'E7.CO2 emissions in FY2021'!A1" xr:uid="{EB9A2446-2A4F-42F1-ADF8-2FCBB30CC23A}"/>
    <hyperlink ref="B11:C11" location="'E8.Scope 3'!A1" display="'E8.Scope 3'!A1" xr:uid="{3E29EC5C-51C5-4FD8-AC7E-565960AAB80D}"/>
    <hyperlink ref="B12:C12" location="'E9.CO2 emissions (Scope1+2)'!A1" display="'E9.CO2 emissions (Scope1+2)'!A1" xr:uid="{532C2523-2B75-4595-92A6-B4815B61AF74}"/>
    <hyperlink ref="B13:C13" location="'E10.Energy use (Scope1+2)'!A1" display="'E10.Energy use (Scope1+2)'!A1" xr:uid="{3FABDEE1-0B3D-48D7-A8C0-773FEEF45BD1}"/>
    <hyperlink ref="B14:C14" location="'E11.CO2, NOx, fuel - logistics'!A1" display="'E11.CO2, NOx, fuel - logistics'!A1" xr:uid="{D855A1E8-0246-4E41-BFE5-1D858873E070}"/>
    <hyperlink ref="B15:C15" location="'E12.ecofriendly sales equipmet'!A1" display="'E12.ecofriendly sales equipmet'!A1" xr:uid="{FED5D50C-2DC8-48EA-903D-2F4ACE483A7E}"/>
    <hyperlink ref="B16:C16" location="'E13.plastic-containing products'!A1" display="'E13.plastic-containing products'!A1" xr:uid="{9FFDF406-8094-4ECD-A37C-1DD51469D5B3}"/>
    <hyperlink ref="B17:C17" location="E14.タイトルお願いします!A1" display="E14.タイトルお願いします!A1" xr:uid="{B79756D6-9F9B-4F5E-85A9-E11ECB2EFAD5}"/>
    <hyperlink ref="B18:C18" location="'E15.Water risk evaluation'!A1" display="'E15.Water risk evaluation'!A1" xr:uid="{064E8917-B9A2-45E3-9949-6CF071B30D99}"/>
    <hyperlink ref="B19:C19" location="'E16.Water risk survey cost'!A1" display="'E16.Water risk survey cost'!A1" xr:uid="{A0A393AB-157A-4EB2-A1D9-7F03F1FCF636}"/>
    <hyperlink ref="B20:C20" location="'E17.Water used'!A1" display="'E17.Water used'!A1" xr:uid="{06D9BE0B-C9AC-45AD-9B36-EC359B2D9555}"/>
    <hyperlink ref="B21:C21" location="'E18. Waste generated'!A1" display="'E18. Waste generated'!A1" xr:uid="{02197862-7DAA-481E-8E03-48212A11C6A4}"/>
    <hyperlink ref="B22:C22" location="'環境19.タイトルお願いします（エクセルのみ新規）'!A1" display="'環境19.タイトルお願いします（エクセルのみ新規）'!A1" xr:uid="{75854F44-D748-436B-ACD9-09F0970E8AE5}"/>
    <hyperlink ref="B23:C23" location="'E20. Biodiversity'!A1" display="'E20. Biodiversity'!A1" xr:uid="{0AF43041-5EC9-4412-8CFB-4131FACEC59A}"/>
    <hyperlink ref="B24:C24" location="'E21.Water data outside Japan'!A1" display="'E21.Water data outside Japan'!A1" xr:uid="{AD03DCAF-E63F-4499-8FF1-5ED03A7E0E09}"/>
    <hyperlink ref="B25:C25" location="'E22.Water data in Japan_x0009_'!A1" display="'E22.Water data in Japan" xr:uid="{191008E2-A9C1-4A63-B251-96223445C119}"/>
    <hyperlink ref="B26:C26" location="'E23.Business site reports'!A1" display="'E23.Business site reports'!A1" xr:uid="{0D37B73C-EF9C-4246-8F92-F20C50DA8A7C}"/>
    <hyperlink ref="B27:C27" location="'E24.Japanese business site'!A1" display="'E24.Japanese business site'!A1" xr:uid="{2DF671B2-96B3-4EBD-8394-8E4CA20A86F1}"/>
    <hyperlink ref="B30:C30" location="'S1.Low-sugar,  reduced-calorie '!A1" display="'S1.Low-sugar,  reduced-calorie '!A1" xr:uid="{060CFE24-C6E0-4083-A933-7A4A5EE09FCF}"/>
    <hyperlink ref="B31:C31" location="'S2.Community investment '!A1" display="'S2.Community investment '!A1" xr:uid="{9BF6D2FB-4562-4D51-B384-91795380E297}"/>
    <hyperlink ref="B32:C32" location="'S3.CSR procurement survey'!A1" display="'S3.CSR procurement survey'!A1" xr:uid="{55F1DA77-2A44-450C-BB74-6E0699806B33}"/>
    <hyperlink ref="B33:C33" location="'S4.Green procurement ratio'!A1" display="'S4.Green procurement ratio'!A1" xr:uid="{0AEFC7BF-C172-496C-A228-32F152D28087}"/>
    <hyperlink ref="B34:C34" location="'S5.Locally-procured'!A1" display="'S5.Locally-procured'!A1" xr:uid="{1E0B5EE7-6499-4A9D-B706-C1518F899F17}"/>
    <hyperlink ref="B35:C35" location="'S6.Human rights'!A1" display="'S6.Human rights'!A1" xr:uid="{44628728-2CFD-41BE-9884-A3FE8E493C8A}"/>
    <hyperlink ref="B36:C36" location="'S7.Social certification'!A1" display="'S7.Social certification'!A1" xr:uid="{B9A435EB-A5C1-4B54-83BE-D6C67878E02D}"/>
    <hyperlink ref="B37:C37" location="'S8.Customer consultation'!A1" display="'S8.Customer consultation'!A1" xr:uid="{98724564-03C0-4654-B9A4-94FA0DEC9668}"/>
    <hyperlink ref="B38:C38" location="'S9.starting salaries'!A1" display="'S9.starting salaries'!A1" xr:uid="{4F77B5F1-F3E4-4914-AC42-FF76E0B9D8AB}"/>
    <hyperlink ref="B39:C39" location="'S10.Yakult Honsha-Humanresource'!A1" display="'S10.Yakult Honsha-Humanresource'!A1" xr:uid="{14A92629-D0E2-4D9E-8D2A-C960DF56D0E4}"/>
    <hyperlink ref="B40:C40" location="'S11.Outside Japan-Humanresource'!A1" display="'S11.Outside Japan-Humanresource'!A1" xr:uid="{4986D48D-E90F-4E82-8D89-DC9365902FBB}"/>
    <hyperlink ref="B41:C41" location="'S12.Training time and cost'!A1" display="'S12.Training time and cost'!A1" xr:uid="{F4780B23-E7C8-4D80-A56E-FE4BEA35053E}"/>
    <hyperlink ref="B42:C42" location="'S13.Shirota-ism Workshops'!A1" display="'S13.Shirota-ism Workshops'!A1" xr:uid="{558C4F9B-4566-46D9-B436-9CE891F46F7F}"/>
    <hyperlink ref="B43:C43" location="'S14.Female managers '!A1" display="'S14.Female managers '!A1" xr:uid="{CD14E96E-5AEC-470A-ADEA-C5F93D0CCBCE}"/>
    <hyperlink ref="B44:C44" location="'S15.Employees with disabilitie'!A1" display="'S15.Employees with disabilitie'!A1" xr:uid="{2615FAAB-4B10-4C29-8926-334BE2639EC3}"/>
    <hyperlink ref="B45:C45" location="'S16.Continuous employment'!A1" display="'S16.Continuous employment'!A1" xr:uid="{86CEDA26-3D8C-46DE-974E-8AC80155EF35}"/>
    <hyperlink ref="B46:C46" location="'S17.Paid holidays,overtime hour'!A1" display="'S17.Paid holidays,overtime hour'!A1" xr:uid="{20BB9F88-00C3-4F63-9A14-3569B24014E0}"/>
    <hyperlink ref="B47:C47" location="'S18. Taking parental leave'!A1" display="'S18. Taking parental leave'!A1" xr:uid="{FCE2564F-16F8-492F-8289-F20CA20BE65A}"/>
    <hyperlink ref="B48:C48" location="'S19. Work accident frequency'!A1" display="'S19. Work accident frequency'!A1" xr:uid="{D064B9C6-9EEE-4B4D-8E5C-3FDFF50AA6FD}"/>
    <hyperlink ref="B51:C51" location="'G1.Governance organization'!A1" display="'G1.Governance organization'!A1" xr:uid="{429582FE-2DDC-4490-BD3A-ED4EEDA0FDC6}"/>
    <hyperlink ref="B52:C52" location="'G2.Frequency of meetings'!A1" display="'G2.Frequency of meetings'!A1" xr:uid="{CEF389BC-FB2E-4D01-9992-8FF94C08B5B8}"/>
    <hyperlink ref="B53:C53" location="'G3.Number of audit reports'!A1" display="'G3.Number of audit reports'!A1" xr:uid="{33474008-AA0E-4131-A7B0-0BDCC9DF9B2F}"/>
    <hyperlink ref="B54:C54" location="'G4.Remuneration of officers'!A1" display="'G4.Remuneration of officers'!A1" xr:uid="{FC7C216F-A828-4EB7-930F-C1F6132BD709}"/>
    <hyperlink ref="B55:C55" location="'G5. BCP drill participation'!A1" display="'G5. BCP drill participation'!A1" xr:uid="{7EE2FE26-0A56-46F9-ABFB-66646A10015A}"/>
    <hyperlink ref="B56:C56" location="'G6.Internal reporting system'!A1" display="'G6.Internal reporting system'!A1" xr:uid="{C546D394-02C8-4580-9EAD-18D57EAB582B}"/>
    <hyperlink ref="B57:C57" location="G7.Training!A1" display="G7.Training!A1" xr:uid="{65AA2BB6-3832-4EAA-AEF9-07B80F08453D}"/>
    <hyperlink ref="C22" location="'E19.Waste and recycling rates'!A1" display="Waste generated and recycling rates by waste type" xr:uid="{48DCA288-F31D-461A-ADAC-654D3AE94D0A}"/>
    <hyperlink ref="C4" location="'E1.Environmental certification'!A1" display="Status of ISO 14001 environmental certification" xr:uid="{0E592A42-19B2-4368-8C24-DE62336E77E9}"/>
    <hyperlink ref="C17" location="'E14.Plastic-using products'!A1" display="Industrial waste and byproducts from plastic-using products" xr:uid="{4BA1283D-9426-4E95-8306-81F09FF0AAA1}"/>
    <hyperlink ref="C21" location="'E18.Waste generated'!A1" display="Waste generated at Yakult Honsha plants and bottling companies" xr:uid="{663B6355-D87B-4BC4-97A8-FDF6D83E2D33}"/>
    <hyperlink ref="C23" location="E20.Biodiversity!A1" display="Assessment of biodiversity around production bases" xr:uid="{0C9A4085-89BA-4D30-BD2E-7FC923630080}"/>
    <hyperlink ref="C24" location="'E21.Water data outside Japan'!A1" display="Water data at production bases outside Japan" xr:uid="{1834C79B-7BD7-4669-8D5F-9CB21E8F2B80}"/>
    <hyperlink ref="C27" location="'E24.Japanese business site'!A1" display="Japan business site reports" xr:uid="{40CF00D5-5F24-4CDC-9E4A-3306AF33DE5D}"/>
    <hyperlink ref="C30" location="'S1.Low-sugar, reduced-calorie '!A1" display="Low-sugar, reduced-calorie products: Percentage of total dairy sales" xr:uid="{EAFF720E-D5EB-4907-A082-9A219A510357}"/>
    <hyperlink ref="C33" location="'S4.Green procurement ratio'!A1" display="Green procurement ratio" xr:uid="{D169A4B8-F89D-4170-A50F-68D5BD4F1E08}"/>
    <hyperlink ref="C47" location="'S18.Taking parental leave'!A1" display="Number of employees taking parental leave (Yakult Honsha)" xr:uid="{A1945203-3BC4-459A-898E-AAEF0FE62D6B}"/>
    <hyperlink ref="C48" location="'S19.Work accident frequency'!A1" display="Work accident frequency rate and severity rate (Yakult Honsha)" xr:uid="{2DFD5729-E0CF-426A-8F6F-966289A0680A}"/>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5"/>
  <sheetViews>
    <sheetView workbookViewId="0">
      <selection activeCell="G1" sqref="G1"/>
    </sheetView>
  </sheetViews>
  <sheetFormatPr defaultColWidth="9.109375" defaultRowHeight="15" x14ac:dyDescent="0.2"/>
  <cols>
    <col min="1" max="1" width="8.33203125" style="5" customWidth="1"/>
    <col min="2" max="2" width="59.33203125" style="5" customWidth="1"/>
    <col min="3" max="3" width="15.44140625" style="5" customWidth="1"/>
    <col min="4" max="5" width="12.6640625" style="5" customWidth="1"/>
    <col min="6" max="7" width="12.5546875" style="5" customWidth="1"/>
    <col min="8" max="16384" width="9.109375" style="5"/>
  </cols>
  <sheetData>
    <row r="1" spans="1:7" x14ac:dyDescent="0.2">
      <c r="G1" s="109" t="s">
        <v>24</v>
      </c>
    </row>
    <row r="2" spans="1:7" ht="18.600000000000001" x14ac:dyDescent="0.2">
      <c r="A2" s="7" t="s">
        <v>21</v>
      </c>
      <c r="B2" s="7"/>
    </row>
    <row r="5" spans="1:7" ht="25.5" customHeight="1" x14ac:dyDescent="0.2">
      <c r="A5" s="275" t="s">
        <v>773</v>
      </c>
      <c r="B5" s="302"/>
      <c r="C5" s="302"/>
      <c r="D5" s="302"/>
      <c r="E5" s="302"/>
      <c r="F5" s="302"/>
      <c r="G5" s="302"/>
    </row>
    <row r="6" spans="1:7" ht="30" x14ac:dyDescent="0.2">
      <c r="A6" s="295" t="s">
        <v>190</v>
      </c>
      <c r="B6" s="296"/>
      <c r="C6" s="10" t="s">
        <v>796</v>
      </c>
      <c r="D6" s="41">
        <v>2019</v>
      </c>
      <c r="E6" s="41">
        <v>2020</v>
      </c>
      <c r="F6" s="41">
        <v>2021</v>
      </c>
      <c r="G6" s="41">
        <v>2022</v>
      </c>
    </row>
    <row r="7" spans="1:7" ht="16.2" x14ac:dyDescent="0.2">
      <c r="A7" s="300" t="s">
        <v>193</v>
      </c>
      <c r="B7" s="301"/>
      <c r="C7" s="23">
        <v>19936</v>
      </c>
      <c r="D7" s="23">
        <v>20208</v>
      </c>
      <c r="E7" s="23">
        <v>20435.3</v>
      </c>
      <c r="F7" s="23">
        <v>20817</v>
      </c>
      <c r="G7" s="23">
        <v>22012</v>
      </c>
    </row>
    <row r="8" spans="1:7" ht="16.05" x14ac:dyDescent="0.2">
      <c r="A8" s="300" t="s">
        <v>191</v>
      </c>
      <c r="B8" s="301"/>
      <c r="C8" s="23">
        <v>38781</v>
      </c>
      <c r="D8" s="23">
        <v>35916</v>
      </c>
      <c r="E8" s="23">
        <v>34751.800000000003</v>
      </c>
      <c r="F8" s="23">
        <v>33995.899999999994</v>
      </c>
      <c r="G8" s="23">
        <v>58</v>
      </c>
    </row>
    <row r="9" spans="1:7" ht="16.05" x14ac:dyDescent="0.2">
      <c r="A9" s="300" t="s">
        <v>192</v>
      </c>
      <c r="B9" s="301"/>
      <c r="C9" s="47">
        <v>0.20300000000000001</v>
      </c>
      <c r="D9" s="47">
        <v>0.19800000000000001</v>
      </c>
      <c r="E9" s="47">
        <v>0.189</v>
      </c>
      <c r="F9" s="47">
        <v>0.182</v>
      </c>
      <c r="G9" s="47">
        <v>6.3E-2</v>
      </c>
    </row>
    <row r="10" spans="1:7" ht="16.05" x14ac:dyDescent="0.2">
      <c r="A10" s="248" t="s">
        <v>194</v>
      </c>
      <c r="B10" s="5" t="s">
        <v>776</v>
      </c>
    </row>
    <row r="11" spans="1:7" ht="16.5" customHeight="1" x14ac:dyDescent="0.2">
      <c r="A11" s="248" t="s">
        <v>195</v>
      </c>
      <c r="B11" s="303" t="s">
        <v>197</v>
      </c>
      <c r="C11" s="303"/>
      <c r="D11" s="303"/>
      <c r="E11" s="303"/>
      <c r="F11" s="303"/>
      <c r="G11" s="303"/>
    </row>
    <row r="12" spans="1:7" ht="16.05" x14ac:dyDescent="0.2">
      <c r="A12" s="5" t="s">
        <v>196</v>
      </c>
      <c r="B12" s="5" t="s">
        <v>775</v>
      </c>
    </row>
    <row r="13" spans="1:7" x14ac:dyDescent="0.2">
      <c r="C13" s="66"/>
      <c r="F13" s="66"/>
    </row>
    <row r="14" spans="1:7" x14ac:dyDescent="0.2">
      <c r="F14" s="120"/>
    </row>
    <row r="15" spans="1:7" x14ac:dyDescent="0.2">
      <c r="F15" s="121"/>
    </row>
  </sheetData>
  <mergeCells count="6">
    <mergeCell ref="A7:B7"/>
    <mergeCell ref="A8:B8"/>
    <mergeCell ref="A9:B9"/>
    <mergeCell ref="A5:G5"/>
    <mergeCell ref="B11:G11"/>
    <mergeCell ref="A6:B6"/>
  </mergeCells>
  <phoneticPr fontId="1"/>
  <hyperlinks>
    <hyperlink ref="G1" location="Contents!A1" display="Contents" xr:uid="{CADEBEBF-BEC3-4C12-8DFC-FC7DC6001E76}"/>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9"/>
  <sheetViews>
    <sheetView workbookViewId="0">
      <selection activeCell="F1" sqref="F1"/>
    </sheetView>
  </sheetViews>
  <sheetFormatPr defaultColWidth="9.109375" defaultRowHeight="15" x14ac:dyDescent="0.2"/>
  <cols>
    <col min="1" max="1" width="70.33203125" style="5" customWidth="1"/>
    <col min="2" max="6" width="12.5546875" style="5" customWidth="1"/>
    <col min="7" max="16384" width="9.109375" style="5"/>
  </cols>
  <sheetData>
    <row r="1" spans="1:6" x14ac:dyDescent="0.2">
      <c r="D1" s="6"/>
      <c r="F1" s="109" t="s">
        <v>24</v>
      </c>
    </row>
    <row r="2" spans="1:6" ht="18.600000000000001" x14ac:dyDescent="0.2">
      <c r="A2" s="7" t="s">
        <v>21</v>
      </c>
    </row>
    <row r="3" spans="1:6" ht="18.600000000000001" x14ac:dyDescent="0.2">
      <c r="A3" s="7"/>
    </row>
    <row r="4" spans="1:6" ht="15" customHeight="1" x14ac:dyDescent="0.2">
      <c r="A4" s="275" t="s">
        <v>202</v>
      </c>
      <c r="B4" s="275"/>
      <c r="C4" s="275"/>
      <c r="D4" s="275"/>
      <c r="E4" s="275"/>
      <c r="F4" s="275"/>
    </row>
    <row r="5" spans="1:6" x14ac:dyDescent="0.2">
      <c r="A5" s="10" t="s">
        <v>190</v>
      </c>
      <c r="B5" s="41">
        <v>2018</v>
      </c>
      <c r="C5" s="41">
        <v>2019</v>
      </c>
      <c r="D5" s="41">
        <v>2020</v>
      </c>
      <c r="E5" s="41">
        <v>2021</v>
      </c>
      <c r="F5" s="41">
        <v>2022</v>
      </c>
    </row>
    <row r="6" spans="1:6" x14ac:dyDescent="0.2">
      <c r="A6" s="16" t="s">
        <v>198</v>
      </c>
      <c r="B6" s="14">
        <v>9850</v>
      </c>
      <c r="C6" s="14">
        <v>9987</v>
      </c>
      <c r="D6" s="14">
        <v>10096.700000000001</v>
      </c>
      <c r="E6" s="14">
        <v>10255.383900000001</v>
      </c>
      <c r="F6" s="14">
        <v>10853</v>
      </c>
    </row>
    <row r="7" spans="1:6" x14ac:dyDescent="0.2">
      <c r="A7" s="16" t="s">
        <v>199</v>
      </c>
      <c r="B7" s="14">
        <v>19602</v>
      </c>
      <c r="C7" s="14">
        <v>19456</v>
      </c>
      <c r="D7" s="14">
        <v>19281.7</v>
      </c>
      <c r="E7" s="14">
        <v>19246.994205097999</v>
      </c>
      <c r="F7" s="14">
        <v>20382</v>
      </c>
    </row>
    <row r="8" spans="1:6" x14ac:dyDescent="0.2">
      <c r="A8" s="15" t="s">
        <v>200</v>
      </c>
      <c r="B8" s="131">
        <v>0.10100000000000001</v>
      </c>
      <c r="C8" s="131">
        <v>0.104</v>
      </c>
      <c r="D8" s="131">
        <v>0.1</v>
      </c>
      <c r="E8" s="131">
        <v>9.8000000000000004E-2</v>
      </c>
      <c r="F8" s="131">
        <v>0.09</v>
      </c>
    </row>
    <row r="9" spans="1:6" ht="31.05" customHeight="1" x14ac:dyDescent="0.2">
      <c r="A9" s="276" t="s">
        <v>201</v>
      </c>
      <c r="B9" s="304"/>
      <c r="C9" s="304"/>
      <c r="D9" s="304"/>
      <c r="E9" s="304"/>
      <c r="F9" s="304"/>
    </row>
  </sheetData>
  <mergeCells count="2">
    <mergeCell ref="A9:F9"/>
    <mergeCell ref="A4:F4"/>
  </mergeCells>
  <phoneticPr fontId="1"/>
  <hyperlinks>
    <hyperlink ref="F1" location="Contents!A1" display="Contents" xr:uid="{4FD70B3E-9054-4D1E-93B3-B30AC8DEB52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6"/>
  <sheetViews>
    <sheetView workbookViewId="0">
      <selection activeCell="A2" sqref="A2"/>
    </sheetView>
  </sheetViews>
  <sheetFormatPr defaultColWidth="9.109375" defaultRowHeight="15" x14ac:dyDescent="0.2"/>
  <cols>
    <col min="1" max="1" width="56.6640625" style="5" customWidth="1"/>
    <col min="2" max="3" width="12.21875" style="5" customWidth="1"/>
    <col min="4" max="4" width="12.109375" style="5" customWidth="1"/>
    <col min="5" max="7" width="12.21875" style="5" customWidth="1"/>
    <col min="8" max="16384" width="9.109375" style="5"/>
  </cols>
  <sheetData>
    <row r="1" spans="1:6" x14ac:dyDescent="0.2">
      <c r="F1" s="109" t="s">
        <v>24</v>
      </c>
    </row>
    <row r="2" spans="1:6" ht="18.600000000000001" x14ac:dyDescent="0.2">
      <c r="A2" s="7" t="s">
        <v>21</v>
      </c>
    </row>
    <row r="3" spans="1:6" ht="18.600000000000001" x14ac:dyDescent="0.2">
      <c r="A3" s="7"/>
    </row>
    <row r="4" spans="1:6" ht="15.75" customHeight="1" x14ac:dyDescent="0.2">
      <c r="A4" s="277" t="s">
        <v>777</v>
      </c>
      <c r="B4" s="305"/>
      <c r="C4" s="305"/>
      <c r="D4" s="305"/>
      <c r="E4" s="305"/>
      <c r="F4" s="305"/>
    </row>
    <row r="5" spans="1:6" x14ac:dyDescent="0.2">
      <c r="A5" s="306" t="s">
        <v>778</v>
      </c>
      <c r="B5" s="307"/>
      <c r="C5" s="307"/>
      <c r="D5" s="307"/>
      <c r="E5" s="307"/>
      <c r="F5" s="307"/>
    </row>
    <row r="6" spans="1:6" x14ac:dyDescent="0.2">
      <c r="A6" s="10" t="s">
        <v>68</v>
      </c>
      <c r="B6" s="10">
        <v>2018</v>
      </c>
      <c r="C6" s="41">
        <v>2019</v>
      </c>
      <c r="D6" s="41">
        <v>2020</v>
      </c>
      <c r="E6" s="41">
        <v>2021</v>
      </c>
      <c r="F6" s="41">
        <v>2022</v>
      </c>
    </row>
    <row r="7" spans="1:6" ht="24.75" customHeight="1" x14ac:dyDescent="0.2">
      <c r="A7" s="51" t="s">
        <v>203</v>
      </c>
      <c r="B7" s="52">
        <v>5004</v>
      </c>
      <c r="C7" s="52">
        <v>5033</v>
      </c>
      <c r="D7" s="52">
        <v>4843</v>
      </c>
      <c r="E7" s="52">
        <v>4861</v>
      </c>
      <c r="F7" s="52">
        <v>4490</v>
      </c>
    </row>
    <row r="8" spans="1:6" ht="24.75" customHeight="1" x14ac:dyDescent="0.2">
      <c r="A8" s="51" t="s">
        <v>204</v>
      </c>
      <c r="B8" s="52">
        <v>12285</v>
      </c>
      <c r="C8" s="52">
        <v>12390</v>
      </c>
      <c r="D8" s="52">
        <v>12888</v>
      </c>
      <c r="E8" s="52">
        <v>13582</v>
      </c>
      <c r="F8" s="52">
        <v>15137</v>
      </c>
    </row>
    <row r="9" spans="1:6" ht="30" customHeight="1" x14ac:dyDescent="0.2">
      <c r="A9" s="51" t="s">
        <v>205</v>
      </c>
      <c r="B9" s="52">
        <v>322.7</v>
      </c>
      <c r="C9" s="52">
        <v>319.8</v>
      </c>
      <c r="D9" s="52">
        <v>324</v>
      </c>
      <c r="E9" s="52">
        <v>320</v>
      </c>
      <c r="F9" s="52">
        <v>321</v>
      </c>
    </row>
    <row r="10" spans="1:6" x14ac:dyDescent="0.2">
      <c r="A10"/>
      <c r="B10"/>
      <c r="C10"/>
      <c r="D10"/>
      <c r="E10"/>
      <c r="F10"/>
    </row>
    <row r="12" spans="1:6" x14ac:dyDescent="0.2">
      <c r="A12" s="275" t="s">
        <v>206</v>
      </c>
      <c r="B12" s="308"/>
      <c r="C12" s="308"/>
      <c r="D12" s="33"/>
      <c r="E12" s="33"/>
      <c r="F12" s="33"/>
    </row>
    <row r="13" spans="1:6" ht="45" x14ac:dyDescent="0.2">
      <c r="A13" s="10"/>
      <c r="B13" s="10" t="s">
        <v>209</v>
      </c>
      <c r="C13" s="10" t="s">
        <v>210</v>
      </c>
    </row>
    <row r="14" spans="1:6" x14ac:dyDescent="0.2">
      <c r="A14" s="13" t="s">
        <v>207</v>
      </c>
      <c r="B14" s="132">
        <v>1761</v>
      </c>
      <c r="C14" s="133">
        <v>0.5</v>
      </c>
    </row>
    <row r="15" spans="1:6" x14ac:dyDescent="0.2">
      <c r="A15" s="13" t="s">
        <v>208</v>
      </c>
      <c r="B15" s="132">
        <v>4822</v>
      </c>
      <c r="C15" s="133">
        <v>1.4</v>
      </c>
    </row>
    <row r="16" spans="1:6" x14ac:dyDescent="0.2">
      <c r="A16" s="13" t="s">
        <v>62</v>
      </c>
      <c r="B16" s="132">
        <v>6583</v>
      </c>
      <c r="C16" s="133">
        <v>1.9</v>
      </c>
    </row>
  </sheetData>
  <mergeCells count="3">
    <mergeCell ref="A4:F4"/>
    <mergeCell ref="A5:F5"/>
    <mergeCell ref="A12:C12"/>
  </mergeCells>
  <phoneticPr fontId="1"/>
  <hyperlinks>
    <hyperlink ref="F1" location="Contents!A1" display="Contents" xr:uid="{6DA0B4A9-F9E0-4227-9F4F-A9C93AB3C035}"/>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2"/>
  <sheetViews>
    <sheetView workbookViewId="0">
      <selection activeCell="F1" sqref="F1"/>
    </sheetView>
  </sheetViews>
  <sheetFormatPr defaultColWidth="9.109375" defaultRowHeight="15" x14ac:dyDescent="0.2"/>
  <cols>
    <col min="1" max="1" width="37.21875" style="5" customWidth="1"/>
    <col min="2" max="6" width="12.6640625" style="5" customWidth="1"/>
    <col min="7" max="16384" width="9.109375" style="5"/>
  </cols>
  <sheetData>
    <row r="1" spans="1:6" x14ac:dyDescent="0.2">
      <c r="D1" s="6"/>
      <c r="F1" s="109" t="s">
        <v>24</v>
      </c>
    </row>
    <row r="2" spans="1:6" ht="18.600000000000001" x14ac:dyDescent="0.2">
      <c r="A2" s="7" t="s">
        <v>21</v>
      </c>
    </row>
    <row r="3" spans="1:6" ht="18.600000000000001" x14ac:dyDescent="0.2">
      <c r="A3" s="7"/>
    </row>
    <row r="4" spans="1:6" ht="22.5" customHeight="1" x14ac:dyDescent="0.2">
      <c r="A4" s="275" t="s">
        <v>211</v>
      </c>
      <c r="B4" s="275"/>
      <c r="C4" s="275"/>
      <c r="D4" s="275"/>
      <c r="E4" s="275"/>
      <c r="F4" s="275"/>
    </row>
    <row r="5" spans="1:6" x14ac:dyDescent="0.2">
      <c r="A5" s="41" t="s">
        <v>73</v>
      </c>
      <c r="B5" s="10">
        <v>2018</v>
      </c>
      <c r="C5" s="10">
        <v>2019</v>
      </c>
      <c r="D5" s="10">
        <v>2020</v>
      </c>
      <c r="E5" s="10">
        <v>2021</v>
      </c>
      <c r="F5" s="10">
        <v>2022</v>
      </c>
    </row>
    <row r="6" spans="1:6" ht="30" x14ac:dyDescent="0.2">
      <c r="A6" s="13" t="s">
        <v>212</v>
      </c>
      <c r="B6" s="23">
        <v>96</v>
      </c>
      <c r="C6" s="23">
        <v>79</v>
      </c>
      <c r="D6" s="23">
        <v>72</v>
      </c>
      <c r="E6" s="23">
        <v>72</v>
      </c>
      <c r="F6" s="23">
        <v>50</v>
      </c>
    </row>
    <row r="7" spans="1:6" ht="30" x14ac:dyDescent="0.2">
      <c r="A7" s="13" t="s">
        <v>213</v>
      </c>
      <c r="B7" s="23">
        <v>4</v>
      </c>
      <c r="C7" s="23">
        <v>3</v>
      </c>
      <c r="D7" s="23">
        <v>2</v>
      </c>
      <c r="E7" s="23">
        <v>2</v>
      </c>
      <c r="F7" s="23">
        <v>4</v>
      </c>
    </row>
    <row r="8" spans="1:6" ht="30" x14ac:dyDescent="0.2">
      <c r="A8" s="13" t="s">
        <v>214</v>
      </c>
      <c r="B8" s="23">
        <v>329</v>
      </c>
      <c r="C8" s="23">
        <v>303</v>
      </c>
      <c r="D8" s="23">
        <v>311</v>
      </c>
      <c r="E8" s="23">
        <v>456</v>
      </c>
      <c r="F8" s="23">
        <v>210</v>
      </c>
    </row>
    <row r="9" spans="1:6" ht="30" x14ac:dyDescent="0.2">
      <c r="A9" s="46" t="s">
        <v>215</v>
      </c>
      <c r="B9" s="42">
        <v>825</v>
      </c>
      <c r="C9" s="42">
        <v>962</v>
      </c>
      <c r="D9" s="42">
        <v>846</v>
      </c>
      <c r="E9" s="42">
        <v>954</v>
      </c>
      <c r="F9" s="42">
        <v>577</v>
      </c>
    </row>
    <row r="10" spans="1:6" x14ac:dyDescent="0.2">
      <c r="A10" s="16" t="s">
        <v>216</v>
      </c>
      <c r="B10" s="23">
        <v>96</v>
      </c>
      <c r="C10" s="23">
        <v>89</v>
      </c>
      <c r="D10" s="23">
        <v>34</v>
      </c>
      <c r="E10" s="23">
        <v>52</v>
      </c>
      <c r="F10" s="23">
        <v>17</v>
      </c>
    </row>
    <row r="11" spans="1:6" x14ac:dyDescent="0.2">
      <c r="A11" s="16" t="s">
        <v>217</v>
      </c>
      <c r="B11" s="23">
        <v>142</v>
      </c>
      <c r="C11" s="23">
        <v>47</v>
      </c>
      <c r="D11" s="23">
        <v>87</v>
      </c>
      <c r="E11" s="23">
        <v>151</v>
      </c>
      <c r="F11" s="23">
        <v>414</v>
      </c>
    </row>
    <row r="12" spans="1:6" x14ac:dyDescent="0.2">
      <c r="A12" s="45" t="s">
        <v>218</v>
      </c>
    </row>
  </sheetData>
  <mergeCells count="1">
    <mergeCell ref="A4:F4"/>
  </mergeCells>
  <phoneticPr fontId="1"/>
  <hyperlinks>
    <hyperlink ref="F1" location="Contents!A1" display="Contents" xr:uid="{911AA469-8208-4E8E-8A63-42A56D40740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2"/>
  <sheetViews>
    <sheetView workbookViewId="0">
      <selection activeCell="F1" sqref="F1"/>
    </sheetView>
  </sheetViews>
  <sheetFormatPr defaultColWidth="9.109375" defaultRowHeight="15" x14ac:dyDescent="0.2"/>
  <cols>
    <col min="1" max="1" width="37.21875" style="5" customWidth="1"/>
    <col min="2" max="6" width="12.6640625" style="5" customWidth="1"/>
    <col min="7" max="16384" width="9.109375" style="5"/>
  </cols>
  <sheetData>
    <row r="1" spans="1:6" x14ac:dyDescent="0.2">
      <c r="D1" s="6"/>
      <c r="F1" s="109" t="s">
        <v>24</v>
      </c>
    </row>
    <row r="2" spans="1:6" ht="18.600000000000001" x14ac:dyDescent="0.2">
      <c r="A2" s="7" t="s">
        <v>21</v>
      </c>
      <c r="B2" s="116"/>
      <c r="C2" s="116"/>
      <c r="D2" s="116"/>
    </row>
    <row r="3" spans="1:6" ht="18.600000000000001" x14ac:dyDescent="0.2">
      <c r="A3" s="7"/>
    </row>
    <row r="4" spans="1:6" ht="30" customHeight="1" x14ac:dyDescent="0.2">
      <c r="A4" s="275" t="s">
        <v>219</v>
      </c>
      <c r="B4" s="275"/>
      <c r="C4" s="275"/>
      <c r="D4" s="275"/>
      <c r="E4" s="275"/>
      <c r="F4" s="275"/>
    </row>
    <row r="5" spans="1:6" x14ac:dyDescent="0.2">
      <c r="A5" s="10" t="s">
        <v>68</v>
      </c>
      <c r="B5" s="117">
        <v>2019</v>
      </c>
      <c r="C5" s="117">
        <v>2020</v>
      </c>
      <c r="D5" s="117">
        <v>2021</v>
      </c>
      <c r="E5" s="117">
        <v>2022</v>
      </c>
      <c r="F5" s="117">
        <v>2023</v>
      </c>
    </row>
    <row r="6" spans="1:6" x14ac:dyDescent="0.2">
      <c r="A6" s="309" t="s">
        <v>220</v>
      </c>
      <c r="B6" s="240">
        <v>80.099999999999994</v>
      </c>
      <c r="C6" s="240">
        <v>60.5</v>
      </c>
      <c r="D6" s="240">
        <v>52.8</v>
      </c>
      <c r="E6" s="240">
        <v>21.8</v>
      </c>
      <c r="F6" s="240">
        <v>20</v>
      </c>
    </row>
    <row r="7" spans="1:6" x14ac:dyDescent="0.2">
      <c r="A7" s="310"/>
      <c r="B7" s="241" t="s">
        <v>5</v>
      </c>
      <c r="C7" s="241" t="s">
        <v>5</v>
      </c>
      <c r="D7" s="240">
        <v>52.7</v>
      </c>
      <c r="E7" s="240">
        <v>21</v>
      </c>
      <c r="F7" s="240">
        <v>19.2</v>
      </c>
    </row>
    <row r="8" spans="1:6" x14ac:dyDescent="0.2">
      <c r="A8" s="309" t="s">
        <v>221</v>
      </c>
      <c r="B8" s="240">
        <v>89.7</v>
      </c>
      <c r="C8" s="240">
        <v>75.5</v>
      </c>
      <c r="D8" s="240">
        <v>87.272727272727266</v>
      </c>
      <c r="E8" s="240">
        <v>41.287878787878789</v>
      </c>
      <c r="F8" s="240">
        <v>91.7</v>
      </c>
    </row>
    <row r="9" spans="1:6" x14ac:dyDescent="0.2">
      <c r="A9" s="310"/>
      <c r="B9" s="241" t="s">
        <v>5</v>
      </c>
      <c r="C9" s="241" t="s">
        <v>5</v>
      </c>
      <c r="D9" s="240">
        <v>87.107438016528931</v>
      </c>
      <c r="E9" s="240">
        <v>39.848197343453506</v>
      </c>
      <c r="F9" s="240">
        <v>91.4</v>
      </c>
    </row>
    <row r="10" spans="1:6" x14ac:dyDescent="0.2">
      <c r="A10" s="309" t="s">
        <v>222</v>
      </c>
      <c r="B10" s="240">
        <v>9.1999999999999993</v>
      </c>
      <c r="C10" s="240">
        <v>19.600000000000001</v>
      </c>
      <c r="D10" s="240">
        <v>7.7000000000000028</v>
      </c>
      <c r="E10" s="240">
        <v>30.999999999999996</v>
      </c>
      <c r="F10" s="240">
        <v>1.8</v>
      </c>
    </row>
    <row r="11" spans="1:6" x14ac:dyDescent="0.2">
      <c r="A11" s="310"/>
      <c r="B11" s="241" t="s">
        <v>5</v>
      </c>
      <c r="C11" s="241" t="s">
        <v>5</v>
      </c>
      <c r="D11" s="240">
        <v>7.7999999999999972</v>
      </c>
      <c r="E11" s="240">
        <v>31.700000000000003</v>
      </c>
      <c r="F11" s="240">
        <v>1.8</v>
      </c>
    </row>
    <row r="12" spans="1:6" x14ac:dyDescent="0.2">
      <c r="A12" s="45" t="s">
        <v>738</v>
      </c>
    </row>
  </sheetData>
  <mergeCells count="4">
    <mergeCell ref="A4:F4"/>
    <mergeCell ref="A6:A7"/>
    <mergeCell ref="A8:A9"/>
    <mergeCell ref="A10:A11"/>
  </mergeCells>
  <phoneticPr fontId="1"/>
  <hyperlinks>
    <hyperlink ref="F1" location="Contents!A1" display="Contents" xr:uid="{C5BEEBE9-9CD9-4FD4-9F53-343631B4044E}"/>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80E5D-4E25-46B6-AAE1-B71D58474F13}">
  <dimension ref="A1:D12"/>
  <sheetViews>
    <sheetView workbookViewId="0">
      <selection activeCell="D1" sqref="D1"/>
    </sheetView>
  </sheetViews>
  <sheetFormatPr defaultRowHeight="13.2" x14ac:dyDescent="0.2"/>
  <cols>
    <col min="1" max="1" width="9" customWidth="1"/>
    <col min="2" max="2" width="42.21875" customWidth="1"/>
    <col min="3" max="3" width="13.21875" customWidth="1"/>
    <col min="4" max="4" width="21.77734375" customWidth="1"/>
  </cols>
  <sheetData>
    <row r="1" spans="1:4" ht="15" x14ac:dyDescent="0.2">
      <c r="A1" s="5"/>
      <c r="B1" s="5"/>
      <c r="C1" s="5"/>
      <c r="D1" s="109" t="s">
        <v>24</v>
      </c>
    </row>
    <row r="2" spans="1:4" ht="18.600000000000001" x14ac:dyDescent="0.2">
      <c r="A2" s="7" t="s">
        <v>21</v>
      </c>
      <c r="B2" s="116"/>
      <c r="C2" s="116"/>
      <c r="D2" s="116"/>
    </row>
    <row r="3" spans="1:4" ht="18.600000000000001" x14ac:dyDescent="0.2">
      <c r="A3" s="7"/>
      <c r="B3" s="5"/>
      <c r="C3" s="5"/>
      <c r="D3" s="5"/>
    </row>
    <row r="4" spans="1:4" ht="21.9" customHeight="1" x14ac:dyDescent="0.2">
      <c r="A4" s="275" t="s">
        <v>223</v>
      </c>
      <c r="B4" s="275"/>
      <c r="C4" s="275"/>
      <c r="D4" s="275"/>
    </row>
    <row r="5" spans="1:4" ht="30" customHeight="1" x14ac:dyDescent="0.2">
      <c r="A5" s="314"/>
      <c r="B5" s="312" t="s">
        <v>224</v>
      </c>
      <c r="C5" s="312" t="s">
        <v>225</v>
      </c>
      <c r="D5" s="117" t="s">
        <v>226</v>
      </c>
    </row>
    <row r="6" spans="1:4" ht="15" x14ac:dyDescent="0.2">
      <c r="A6" s="315"/>
      <c r="B6" s="313"/>
      <c r="C6" s="313"/>
      <c r="D6" s="117" t="s">
        <v>227</v>
      </c>
    </row>
    <row r="7" spans="1:4" ht="15" x14ac:dyDescent="0.2">
      <c r="A7" s="311" t="s">
        <v>66</v>
      </c>
      <c r="B7" s="23" t="s">
        <v>228</v>
      </c>
      <c r="C7" s="22" t="s">
        <v>20</v>
      </c>
      <c r="D7" s="22" t="s">
        <v>20</v>
      </c>
    </row>
    <row r="8" spans="1:4" ht="15" x14ac:dyDescent="0.2">
      <c r="A8" s="311"/>
      <c r="B8" s="42" t="s">
        <v>229</v>
      </c>
      <c r="C8" s="22" t="s">
        <v>20</v>
      </c>
      <c r="D8" s="63">
        <v>3.6999999999999998E-2</v>
      </c>
    </row>
    <row r="9" spans="1:4" ht="15" x14ac:dyDescent="0.2">
      <c r="A9" s="311" t="s">
        <v>67</v>
      </c>
      <c r="B9" s="23" t="s">
        <v>230</v>
      </c>
      <c r="C9" s="63">
        <v>0.95899999999999996</v>
      </c>
      <c r="D9" s="22" t="s">
        <v>232</v>
      </c>
    </row>
    <row r="10" spans="1:4" ht="15" x14ac:dyDescent="0.2">
      <c r="A10" s="311"/>
      <c r="B10" s="42" t="s">
        <v>231</v>
      </c>
      <c r="C10" s="63">
        <v>1.655</v>
      </c>
      <c r="D10" s="63">
        <v>6.4000000000000001E-2</v>
      </c>
    </row>
    <row r="11" spans="1:4" ht="15" x14ac:dyDescent="0.2">
      <c r="A11" s="5" t="s">
        <v>233</v>
      </c>
      <c r="B11" s="5"/>
      <c r="C11" s="5"/>
      <c r="D11" s="5"/>
    </row>
    <row r="12" spans="1:4" ht="15" x14ac:dyDescent="0.2">
      <c r="A12" s="5" t="s">
        <v>234</v>
      </c>
      <c r="B12" s="5"/>
      <c r="C12" s="5"/>
      <c r="D12" s="5"/>
    </row>
  </sheetData>
  <mergeCells count="6">
    <mergeCell ref="A4:D4"/>
    <mergeCell ref="A7:A8"/>
    <mergeCell ref="A9:A10"/>
    <mergeCell ref="C5:C6"/>
    <mergeCell ref="B5:B6"/>
    <mergeCell ref="A5:A6"/>
  </mergeCells>
  <phoneticPr fontId="1"/>
  <hyperlinks>
    <hyperlink ref="D1" location="Contents!A1" display="Contents" xr:uid="{3ABE3EB4-1FC6-4EFF-B192-590F94110B54}"/>
  </hyperlink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workbookViewId="0">
      <selection activeCell="C1" sqref="C1"/>
    </sheetView>
  </sheetViews>
  <sheetFormatPr defaultColWidth="9.109375" defaultRowHeight="15" x14ac:dyDescent="0.2"/>
  <cols>
    <col min="1" max="1" width="34.6640625" style="5" customWidth="1"/>
    <col min="2" max="2" width="15.109375" style="5" customWidth="1"/>
    <col min="3" max="3" width="16.6640625" style="5" customWidth="1"/>
    <col min="4" max="16384" width="9.109375" style="5"/>
  </cols>
  <sheetData>
    <row r="1" spans="1:3" x14ac:dyDescent="0.2">
      <c r="C1" s="109" t="s">
        <v>24</v>
      </c>
    </row>
    <row r="2" spans="1:3" ht="18.600000000000001" x14ac:dyDescent="0.2">
      <c r="A2" s="7" t="s">
        <v>21</v>
      </c>
    </row>
    <row r="3" spans="1:3" ht="18.600000000000001" x14ac:dyDescent="0.2">
      <c r="A3" s="7"/>
    </row>
    <row r="4" spans="1:3" ht="37.950000000000003" customHeight="1" x14ac:dyDescent="0.2">
      <c r="A4" s="275" t="s">
        <v>244</v>
      </c>
      <c r="B4" s="275"/>
      <c r="C4" s="275"/>
    </row>
    <row r="5" spans="1:3" x14ac:dyDescent="0.2">
      <c r="A5" s="316" t="s">
        <v>245</v>
      </c>
      <c r="B5" s="295" t="s">
        <v>240</v>
      </c>
      <c r="C5" s="296"/>
    </row>
    <row r="6" spans="1:3" x14ac:dyDescent="0.2">
      <c r="A6" s="317"/>
      <c r="B6" s="54" t="s">
        <v>241</v>
      </c>
      <c r="C6" s="54" t="s">
        <v>242</v>
      </c>
    </row>
    <row r="7" spans="1:3" x14ac:dyDescent="0.2">
      <c r="A7" s="13" t="s">
        <v>235</v>
      </c>
      <c r="B7" s="23">
        <v>0</v>
      </c>
      <c r="C7" s="23">
        <v>1</v>
      </c>
    </row>
    <row r="8" spans="1:3" x14ac:dyDescent="0.2">
      <c r="A8" s="13" t="s">
        <v>236</v>
      </c>
      <c r="B8" s="23">
        <v>0</v>
      </c>
      <c r="C8" s="23">
        <v>10</v>
      </c>
    </row>
    <row r="9" spans="1:3" x14ac:dyDescent="0.2">
      <c r="A9" s="13" t="s">
        <v>237</v>
      </c>
      <c r="B9" s="23">
        <v>4</v>
      </c>
      <c r="C9" s="23">
        <v>8</v>
      </c>
    </row>
    <row r="10" spans="1:3" x14ac:dyDescent="0.2">
      <c r="A10" s="13" t="s">
        <v>238</v>
      </c>
      <c r="B10" s="23">
        <v>7</v>
      </c>
      <c r="C10" s="23">
        <v>8</v>
      </c>
    </row>
    <row r="11" spans="1:3" x14ac:dyDescent="0.2">
      <c r="A11" s="13" t="s">
        <v>239</v>
      </c>
      <c r="B11" s="23">
        <v>1</v>
      </c>
      <c r="C11" s="23">
        <v>0</v>
      </c>
    </row>
    <row r="12" spans="1:3" x14ac:dyDescent="0.2">
      <c r="A12" s="13" t="s">
        <v>62</v>
      </c>
      <c r="B12" s="23">
        <v>12</v>
      </c>
      <c r="C12" s="23">
        <v>27</v>
      </c>
    </row>
    <row r="13" spans="1:3" x14ac:dyDescent="0.2">
      <c r="A13" s="276" t="s">
        <v>243</v>
      </c>
      <c r="B13" s="276"/>
      <c r="C13" s="276"/>
    </row>
  </sheetData>
  <mergeCells count="4">
    <mergeCell ref="A4:C4"/>
    <mergeCell ref="A5:A6"/>
    <mergeCell ref="B5:C5"/>
    <mergeCell ref="A13:C13"/>
  </mergeCells>
  <phoneticPr fontId="1"/>
  <hyperlinks>
    <hyperlink ref="C1" location="Contents!A1" display="Contents" xr:uid="{22F3EC1A-A72E-4C34-BF4C-E927BB7FFEA8}"/>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7"/>
  <sheetViews>
    <sheetView workbookViewId="0">
      <selection activeCell="F1" sqref="F1"/>
    </sheetView>
  </sheetViews>
  <sheetFormatPr defaultColWidth="9.109375" defaultRowHeight="15" x14ac:dyDescent="0.2"/>
  <cols>
    <col min="1" max="1" width="18.109375" style="5" customWidth="1"/>
    <col min="2" max="6" width="18.21875" style="5" customWidth="1"/>
    <col min="7" max="16384" width="9.109375" style="5"/>
  </cols>
  <sheetData>
    <row r="1" spans="1:6" x14ac:dyDescent="0.2">
      <c r="D1" s="6"/>
      <c r="F1" s="109" t="s">
        <v>24</v>
      </c>
    </row>
    <row r="2" spans="1:6" ht="18.600000000000001" x14ac:dyDescent="0.2">
      <c r="A2" s="7" t="s">
        <v>21</v>
      </c>
    </row>
    <row r="3" spans="1:6" ht="18.600000000000001" x14ac:dyDescent="0.2">
      <c r="A3" s="7"/>
    </row>
    <row r="4" spans="1:6" x14ac:dyDescent="0.2">
      <c r="A4" s="275" t="s">
        <v>246</v>
      </c>
      <c r="B4" s="275"/>
      <c r="C4" s="275"/>
      <c r="D4" s="275"/>
    </row>
    <row r="5" spans="1:6" x14ac:dyDescent="0.2">
      <c r="A5" s="10" t="s">
        <v>190</v>
      </c>
      <c r="B5" s="10">
        <v>2018</v>
      </c>
      <c r="C5" s="41">
        <v>2019</v>
      </c>
      <c r="D5" s="41">
        <v>2020</v>
      </c>
      <c r="E5" s="41">
        <v>2021</v>
      </c>
      <c r="F5" s="41">
        <v>2022</v>
      </c>
    </row>
    <row r="6" spans="1:6" ht="30" x14ac:dyDescent="0.2">
      <c r="A6" s="55" t="s">
        <v>247</v>
      </c>
      <c r="B6" s="18">
        <v>0.9</v>
      </c>
      <c r="C6" s="18">
        <v>1.2</v>
      </c>
      <c r="D6" s="18">
        <v>0</v>
      </c>
      <c r="E6" s="18">
        <v>0</v>
      </c>
      <c r="F6" s="18">
        <v>6.4</v>
      </c>
    </row>
    <row r="7" spans="1:6" x14ac:dyDescent="0.2">
      <c r="A7" s="276"/>
      <c r="B7" s="276"/>
      <c r="C7" s="276"/>
      <c r="D7" s="276"/>
    </row>
  </sheetData>
  <mergeCells count="2">
    <mergeCell ref="A4:D4"/>
    <mergeCell ref="A7:D7"/>
  </mergeCells>
  <phoneticPr fontId="1"/>
  <hyperlinks>
    <hyperlink ref="F1" location="Contents!A1" display="Contents" xr:uid="{793D87A3-5CA7-40FF-BDA7-2FD38CB37CC6}"/>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9"/>
  <sheetViews>
    <sheetView workbookViewId="0">
      <selection activeCell="F1" sqref="F1"/>
    </sheetView>
  </sheetViews>
  <sheetFormatPr defaultColWidth="9.109375" defaultRowHeight="15" x14ac:dyDescent="0.2"/>
  <cols>
    <col min="1" max="1" width="47.21875" style="5" customWidth="1"/>
    <col min="2" max="6" width="12.5546875" style="5" customWidth="1"/>
    <col min="7" max="16384" width="9.109375" style="5"/>
  </cols>
  <sheetData>
    <row r="1" spans="1:6" x14ac:dyDescent="0.2">
      <c r="D1" s="6"/>
      <c r="F1" s="109" t="s">
        <v>24</v>
      </c>
    </row>
    <row r="2" spans="1:6" ht="18.600000000000001" x14ac:dyDescent="0.2">
      <c r="A2" s="7" t="s">
        <v>21</v>
      </c>
    </row>
    <row r="3" spans="1:6" ht="18.600000000000001" x14ac:dyDescent="0.2">
      <c r="A3" s="7"/>
    </row>
    <row r="4" spans="1:6" ht="31.05" customHeight="1" x14ac:dyDescent="0.2">
      <c r="A4" s="275" t="s">
        <v>248</v>
      </c>
      <c r="B4" s="275"/>
      <c r="C4" s="275"/>
      <c r="D4" s="275"/>
      <c r="E4" s="275"/>
      <c r="F4" s="275"/>
    </row>
    <row r="5" spans="1:6" x14ac:dyDescent="0.2">
      <c r="A5" s="10" t="s">
        <v>190</v>
      </c>
      <c r="B5" s="41">
        <v>2018</v>
      </c>
      <c r="C5" s="41">
        <v>2019</v>
      </c>
      <c r="D5" s="41">
        <v>2020</v>
      </c>
      <c r="E5" s="41">
        <v>2021</v>
      </c>
      <c r="F5" s="41">
        <v>2022</v>
      </c>
    </row>
    <row r="6" spans="1:6" ht="16.95" x14ac:dyDescent="0.2">
      <c r="A6" s="16" t="s">
        <v>249</v>
      </c>
      <c r="B6" s="23">
        <v>1237</v>
      </c>
      <c r="C6" s="23">
        <v>1225</v>
      </c>
      <c r="D6" s="23">
        <v>1200</v>
      </c>
      <c r="E6" s="52">
        <v>1252.7387000000001</v>
      </c>
      <c r="F6" s="52">
        <v>1305</v>
      </c>
    </row>
    <row r="7" spans="1:6" ht="16.2" x14ac:dyDescent="0.2">
      <c r="A7" s="13" t="s">
        <v>250</v>
      </c>
      <c r="B7" s="23">
        <v>449</v>
      </c>
      <c r="C7" s="23">
        <v>438</v>
      </c>
      <c r="D7" s="23">
        <v>450</v>
      </c>
      <c r="E7" s="52">
        <v>438.88659999999999</v>
      </c>
      <c r="F7" s="52">
        <v>411</v>
      </c>
    </row>
    <row r="8" spans="1:6" ht="20.55" customHeight="1" x14ac:dyDescent="0.2">
      <c r="A8" s="46" t="s">
        <v>251</v>
      </c>
      <c r="B8" s="42">
        <v>5.83</v>
      </c>
      <c r="C8" s="42">
        <v>5.94</v>
      </c>
      <c r="D8" s="42">
        <v>5.77</v>
      </c>
      <c r="E8" s="42">
        <v>5.69</v>
      </c>
      <c r="F8" s="42">
        <v>5.0199999999999996</v>
      </c>
    </row>
    <row r="9" spans="1:6" ht="43.05" customHeight="1" x14ac:dyDescent="0.2">
      <c r="A9" s="303" t="s">
        <v>252</v>
      </c>
      <c r="B9" s="303"/>
      <c r="C9" s="303"/>
      <c r="D9" s="303"/>
      <c r="E9" s="303"/>
      <c r="F9" s="303"/>
    </row>
  </sheetData>
  <mergeCells count="2">
    <mergeCell ref="A9:F9"/>
    <mergeCell ref="A4:F4"/>
  </mergeCells>
  <phoneticPr fontId="1"/>
  <hyperlinks>
    <hyperlink ref="F1" location="Contents!A1" display="Contents" xr:uid="{3A832A17-0FDF-48FC-BE30-067BAAF78E7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G1" sqref="G1"/>
    </sheetView>
  </sheetViews>
  <sheetFormatPr defaultColWidth="9.109375" defaultRowHeight="15" x14ac:dyDescent="0.2"/>
  <cols>
    <col min="1" max="1" width="27.21875" style="5" customWidth="1"/>
    <col min="2" max="2" width="15.44140625" style="5" customWidth="1"/>
    <col min="3" max="7" width="12.5546875" style="5" customWidth="1"/>
    <col min="8" max="16384" width="9.109375" style="5"/>
  </cols>
  <sheetData>
    <row r="1" spans="1:7" x14ac:dyDescent="0.2">
      <c r="E1" s="6"/>
      <c r="G1" s="109" t="s">
        <v>24</v>
      </c>
    </row>
    <row r="2" spans="1:7" ht="18.600000000000001" x14ac:dyDescent="0.2">
      <c r="A2" s="7" t="s">
        <v>21</v>
      </c>
    </row>
    <row r="3" spans="1:7" ht="18.600000000000001" x14ac:dyDescent="0.2">
      <c r="A3" s="7"/>
    </row>
    <row r="4" spans="1:7" x14ac:dyDescent="0.2">
      <c r="A4" s="275" t="s">
        <v>253</v>
      </c>
      <c r="B4" s="275"/>
      <c r="C4" s="275"/>
      <c r="D4" s="275"/>
      <c r="E4" s="275"/>
    </row>
    <row r="5" spans="1:7" ht="31.5" customHeight="1" x14ac:dyDescent="0.2">
      <c r="A5" s="10" t="s">
        <v>190</v>
      </c>
      <c r="B5" s="10" t="s">
        <v>256</v>
      </c>
      <c r="C5" s="10">
        <v>2018</v>
      </c>
      <c r="D5" s="41">
        <v>2019</v>
      </c>
      <c r="E5" s="41">
        <v>2020</v>
      </c>
      <c r="F5" s="41">
        <v>2021</v>
      </c>
      <c r="G5" s="41">
        <v>2022</v>
      </c>
    </row>
    <row r="6" spans="1:7" x14ac:dyDescent="0.2">
      <c r="A6" s="13" t="s">
        <v>254</v>
      </c>
      <c r="B6" s="14">
        <v>3508</v>
      </c>
      <c r="C6" s="14">
        <v>2350</v>
      </c>
      <c r="D6" s="14">
        <v>2557</v>
      </c>
      <c r="E6" s="14">
        <v>2536</v>
      </c>
      <c r="F6" s="14">
        <v>2571</v>
      </c>
      <c r="G6" s="14">
        <v>2679</v>
      </c>
    </row>
    <row r="7" spans="1:7" ht="30" x14ac:dyDescent="0.2">
      <c r="A7" s="13" t="s">
        <v>255</v>
      </c>
      <c r="B7" s="131">
        <v>13.246</v>
      </c>
      <c r="C7" s="131">
        <v>8.3680000000000003</v>
      </c>
      <c r="D7" s="131">
        <v>9.2769999999999992</v>
      </c>
      <c r="E7" s="131">
        <v>8.9710000000000001</v>
      </c>
      <c r="F7" s="131">
        <v>8.7319999999999993</v>
      </c>
      <c r="G7" s="131">
        <v>7.7750000000000004</v>
      </c>
    </row>
    <row r="8" spans="1:7" ht="34.5" customHeight="1" x14ac:dyDescent="0.2">
      <c r="A8" s="276" t="s">
        <v>257</v>
      </c>
      <c r="B8" s="304"/>
      <c r="C8" s="304"/>
      <c r="D8" s="304"/>
      <c r="E8" s="304"/>
      <c r="F8" s="304"/>
      <c r="G8" s="304"/>
    </row>
  </sheetData>
  <mergeCells count="2">
    <mergeCell ref="A4:E4"/>
    <mergeCell ref="A8:G8"/>
  </mergeCells>
  <phoneticPr fontId="1"/>
  <hyperlinks>
    <hyperlink ref="G1" location="Contents!A1" display="Contents" xr:uid="{FB48A34A-2AD7-4359-9D2F-BA42C72461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workbookViewId="0">
      <selection activeCell="C1" sqref="C1"/>
    </sheetView>
  </sheetViews>
  <sheetFormatPr defaultColWidth="9.109375" defaultRowHeight="15" x14ac:dyDescent="0.2"/>
  <cols>
    <col min="1" max="1" width="59.21875" style="5" customWidth="1"/>
    <col min="2" max="3" width="17.44140625" style="5" customWidth="1"/>
    <col min="4" max="16384" width="9.109375" style="5"/>
  </cols>
  <sheetData>
    <row r="1" spans="1:3" x14ac:dyDescent="0.2">
      <c r="C1" s="109" t="s">
        <v>24</v>
      </c>
    </row>
    <row r="2" spans="1:3" ht="18.600000000000001" x14ac:dyDescent="0.2">
      <c r="A2" s="7" t="s">
        <v>21</v>
      </c>
    </row>
    <row r="3" spans="1:3" ht="18.600000000000001" x14ac:dyDescent="0.2">
      <c r="A3" s="7"/>
    </row>
    <row r="4" spans="1:3" x14ac:dyDescent="0.2">
      <c r="A4" s="39" t="s">
        <v>25</v>
      </c>
      <c r="B4" s="37"/>
      <c r="C4" s="43"/>
    </row>
    <row r="5" spans="1:3" x14ac:dyDescent="0.2">
      <c r="A5" s="41"/>
      <c r="B5" s="10" t="s">
        <v>69</v>
      </c>
      <c r="C5" s="10" t="s">
        <v>70</v>
      </c>
    </row>
    <row r="6" spans="1:3" x14ac:dyDescent="0.2">
      <c r="A6" s="16" t="s">
        <v>28</v>
      </c>
      <c r="B6" s="38">
        <v>12</v>
      </c>
      <c r="C6" s="125">
        <v>1</v>
      </c>
    </row>
    <row r="7" spans="1:3" x14ac:dyDescent="0.2">
      <c r="A7" s="13" t="s">
        <v>26</v>
      </c>
      <c r="B7" s="38">
        <v>1</v>
      </c>
      <c r="C7" s="125">
        <v>1</v>
      </c>
    </row>
    <row r="8" spans="1:3" x14ac:dyDescent="0.2">
      <c r="A8" s="46" t="s">
        <v>29</v>
      </c>
      <c r="B8" s="40">
        <v>8</v>
      </c>
      <c r="C8" s="44">
        <v>7.9000000000000001E-2</v>
      </c>
    </row>
    <row r="9" spans="1:3" x14ac:dyDescent="0.2">
      <c r="A9" s="15" t="s">
        <v>27</v>
      </c>
      <c r="B9" s="40">
        <v>6</v>
      </c>
      <c r="C9" s="44">
        <v>0.222</v>
      </c>
    </row>
    <row r="10" spans="1:3" x14ac:dyDescent="0.2">
      <c r="A10" s="274"/>
      <c r="B10" s="274"/>
      <c r="C10" s="274"/>
    </row>
  </sheetData>
  <mergeCells count="1">
    <mergeCell ref="A10:C10"/>
  </mergeCells>
  <phoneticPr fontId="1"/>
  <hyperlinks>
    <hyperlink ref="C1" location="Contents!A1" display="Contents" xr:uid="{43B5EE9B-E874-4F04-B384-427035515546}"/>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73"/>
  <sheetViews>
    <sheetView zoomScale="70" zoomScaleNormal="70" workbookViewId="0">
      <selection activeCell="F1" sqref="F1"/>
    </sheetView>
  </sheetViews>
  <sheetFormatPr defaultColWidth="9.109375" defaultRowHeight="15" x14ac:dyDescent="0.2"/>
  <cols>
    <col min="1" max="1" width="20.77734375" style="5" customWidth="1"/>
    <col min="2" max="2" width="25" style="5" customWidth="1"/>
    <col min="3" max="3" width="20.33203125" style="5" customWidth="1"/>
    <col min="4" max="4" width="23.5546875" style="5" customWidth="1"/>
    <col min="5" max="5" width="22.77734375" style="5" customWidth="1"/>
    <col min="6" max="6" width="20" style="5" customWidth="1"/>
    <col min="7" max="16" width="14.33203125" style="5" customWidth="1"/>
    <col min="17" max="16384" width="9.109375" style="5"/>
  </cols>
  <sheetData>
    <row r="1" spans="1:11" x14ac:dyDescent="0.2">
      <c r="F1" s="109" t="s">
        <v>24</v>
      </c>
      <c r="J1" s="6"/>
    </row>
    <row r="2" spans="1:11" ht="18.600000000000001" x14ac:dyDescent="0.2">
      <c r="A2" s="7" t="s">
        <v>21</v>
      </c>
    </row>
    <row r="3" spans="1:11" ht="18.600000000000001" x14ac:dyDescent="0.2">
      <c r="A3" s="7"/>
    </row>
    <row r="4" spans="1:11" x14ac:dyDescent="0.2">
      <c r="A4" s="277" t="s">
        <v>712</v>
      </c>
      <c r="B4" s="277"/>
      <c r="C4" s="277"/>
      <c r="D4" s="277"/>
      <c r="E4" s="277"/>
      <c r="F4" s="277"/>
      <c r="G4" s="277"/>
      <c r="H4" s="277"/>
      <c r="I4" s="277"/>
      <c r="J4" s="277"/>
    </row>
    <row r="5" spans="1:11" x14ac:dyDescent="0.2">
      <c r="A5"/>
      <c r="B5"/>
      <c r="C5"/>
      <c r="D5"/>
      <c r="E5"/>
      <c r="F5"/>
      <c r="G5"/>
      <c r="H5"/>
      <c r="I5"/>
      <c r="J5"/>
      <c r="K5"/>
    </row>
    <row r="6" spans="1:11" ht="18" customHeight="1" x14ac:dyDescent="0.2">
      <c r="A6" s="275" t="s">
        <v>713</v>
      </c>
      <c r="B6" s="275"/>
      <c r="C6" s="275"/>
      <c r="D6" s="8"/>
      <c r="E6" s="8"/>
      <c r="F6" s="8"/>
      <c r="G6"/>
      <c r="H6"/>
      <c r="I6"/>
      <c r="J6"/>
      <c r="K6"/>
    </row>
    <row r="7" spans="1:11" ht="18" customHeight="1" x14ac:dyDescent="0.2">
      <c r="A7" s="332" t="s">
        <v>265</v>
      </c>
      <c r="B7" s="295">
        <v>2022</v>
      </c>
      <c r="C7" s="335"/>
      <c r="D7" s="335"/>
      <c r="E7" s="335"/>
      <c r="F7" s="296"/>
      <c r="G7"/>
      <c r="H7"/>
      <c r="I7"/>
      <c r="J7"/>
      <c r="K7"/>
    </row>
    <row r="8" spans="1:11" ht="30" x14ac:dyDescent="0.2">
      <c r="A8" s="333"/>
      <c r="B8" s="242"/>
      <c r="C8" s="245" t="s">
        <v>716</v>
      </c>
      <c r="D8" s="243" t="s">
        <v>715</v>
      </c>
      <c r="E8" s="261" t="s">
        <v>714</v>
      </c>
      <c r="F8" s="243" t="s">
        <v>264</v>
      </c>
      <c r="G8"/>
      <c r="H8"/>
      <c r="I8"/>
      <c r="J8"/>
      <c r="K8"/>
    </row>
    <row r="9" spans="1:11" x14ac:dyDescent="0.2">
      <c r="A9" s="333"/>
      <c r="B9" s="214" t="s">
        <v>258</v>
      </c>
      <c r="C9" s="215">
        <v>797</v>
      </c>
      <c r="D9" s="215">
        <v>797</v>
      </c>
      <c r="E9" s="215">
        <v>0</v>
      </c>
      <c r="F9" s="216">
        <v>1</v>
      </c>
      <c r="G9"/>
      <c r="H9"/>
      <c r="I9"/>
      <c r="J9"/>
      <c r="K9"/>
    </row>
    <row r="10" spans="1:11" x14ac:dyDescent="0.2">
      <c r="A10" s="333"/>
      <c r="B10" s="217" t="s">
        <v>718</v>
      </c>
      <c r="C10" s="218">
        <v>481</v>
      </c>
      <c r="D10" s="218">
        <v>480</v>
      </c>
      <c r="E10" s="219">
        <v>1</v>
      </c>
      <c r="F10" s="220">
        <v>0.99792099792099798</v>
      </c>
      <c r="G10"/>
      <c r="H10"/>
      <c r="I10"/>
      <c r="J10"/>
      <c r="K10"/>
    </row>
    <row r="11" spans="1:11" x14ac:dyDescent="0.2">
      <c r="A11" s="333"/>
      <c r="B11" s="217" t="s">
        <v>719</v>
      </c>
      <c r="C11" s="218">
        <v>968</v>
      </c>
      <c r="D11" s="218">
        <v>968</v>
      </c>
      <c r="E11" s="219">
        <v>0</v>
      </c>
      <c r="F11" s="220">
        <v>1</v>
      </c>
      <c r="G11"/>
      <c r="H11"/>
      <c r="I11"/>
      <c r="J11"/>
      <c r="K11"/>
    </row>
    <row r="12" spans="1:11" x14ac:dyDescent="0.2">
      <c r="A12" s="333"/>
      <c r="B12" s="217" t="s">
        <v>720</v>
      </c>
      <c r="C12" s="218">
        <v>324</v>
      </c>
      <c r="D12" s="218">
        <v>324</v>
      </c>
      <c r="E12" s="219">
        <v>0</v>
      </c>
      <c r="F12" s="220">
        <v>1</v>
      </c>
      <c r="G12"/>
      <c r="H12"/>
      <c r="I12"/>
      <c r="J12"/>
      <c r="K12"/>
    </row>
    <row r="13" spans="1:11" x14ac:dyDescent="0.2">
      <c r="A13" s="333"/>
      <c r="B13" s="217" t="s">
        <v>721</v>
      </c>
      <c r="C13" s="218">
        <v>18</v>
      </c>
      <c r="D13" s="218">
        <v>16</v>
      </c>
      <c r="E13" s="219">
        <v>2</v>
      </c>
      <c r="F13" s="220">
        <v>0.88888888888888884</v>
      </c>
      <c r="G13"/>
      <c r="H13"/>
      <c r="I13"/>
      <c r="J13"/>
      <c r="K13"/>
    </row>
    <row r="14" spans="1:11" x14ac:dyDescent="0.2">
      <c r="A14" s="333"/>
      <c r="B14" s="217" t="s">
        <v>261</v>
      </c>
      <c r="C14" s="218">
        <v>4</v>
      </c>
      <c r="D14" s="218">
        <v>4</v>
      </c>
      <c r="E14" s="219">
        <v>0</v>
      </c>
      <c r="F14" s="220">
        <v>1</v>
      </c>
      <c r="G14"/>
      <c r="H14"/>
      <c r="I14"/>
      <c r="J14"/>
      <c r="K14"/>
    </row>
    <row r="15" spans="1:11" x14ac:dyDescent="0.2">
      <c r="A15" s="333"/>
      <c r="B15" s="217" t="s">
        <v>722</v>
      </c>
      <c r="C15" s="218">
        <v>58</v>
      </c>
      <c r="D15" s="218">
        <v>50</v>
      </c>
      <c r="E15" s="219">
        <v>8</v>
      </c>
      <c r="F15" s="220">
        <v>0.86206896551724133</v>
      </c>
      <c r="G15"/>
      <c r="H15"/>
      <c r="I15"/>
      <c r="J15"/>
      <c r="K15"/>
    </row>
    <row r="16" spans="1:11" x14ac:dyDescent="0.2">
      <c r="A16" s="333"/>
      <c r="B16" s="217" t="s">
        <v>723</v>
      </c>
      <c r="C16" s="218">
        <v>4</v>
      </c>
      <c r="D16" s="218">
        <v>4</v>
      </c>
      <c r="E16" s="219">
        <v>0</v>
      </c>
      <c r="F16" s="220">
        <v>1</v>
      </c>
      <c r="G16"/>
      <c r="H16"/>
      <c r="I16"/>
      <c r="J16"/>
      <c r="K16"/>
    </row>
    <row r="17" spans="1:11" x14ac:dyDescent="0.2">
      <c r="A17" s="333"/>
      <c r="B17" s="217" t="s">
        <v>263</v>
      </c>
      <c r="C17" s="218">
        <v>2</v>
      </c>
      <c r="D17" s="218">
        <v>2</v>
      </c>
      <c r="E17" s="219">
        <v>0</v>
      </c>
      <c r="F17" s="220">
        <v>1</v>
      </c>
      <c r="G17"/>
      <c r="H17"/>
      <c r="I17"/>
      <c r="J17"/>
      <c r="K17"/>
    </row>
    <row r="18" spans="1:11" x14ac:dyDescent="0.2">
      <c r="A18" s="333"/>
      <c r="B18" s="217" t="s">
        <v>725</v>
      </c>
      <c r="C18" s="218">
        <v>18</v>
      </c>
      <c r="D18" s="218">
        <v>17</v>
      </c>
      <c r="E18" s="219">
        <v>1</v>
      </c>
      <c r="F18" s="220">
        <v>0.94444444444444442</v>
      </c>
      <c r="G18"/>
      <c r="H18"/>
      <c r="I18"/>
      <c r="J18"/>
      <c r="K18"/>
    </row>
    <row r="19" spans="1:11" x14ac:dyDescent="0.2">
      <c r="A19" s="333"/>
      <c r="B19" s="221" t="s">
        <v>724</v>
      </c>
      <c r="C19" s="222">
        <v>0</v>
      </c>
      <c r="D19" s="222">
        <v>0</v>
      </c>
      <c r="E19" s="223">
        <v>0</v>
      </c>
      <c r="F19" s="224" t="s">
        <v>19</v>
      </c>
      <c r="G19"/>
      <c r="H19"/>
      <c r="I19"/>
      <c r="J19"/>
      <c r="K19"/>
    </row>
    <row r="20" spans="1:11" ht="15.6" thickBot="1" x14ac:dyDescent="0.25">
      <c r="A20" s="334"/>
      <c r="B20" s="265" t="s">
        <v>739</v>
      </c>
      <c r="C20" s="154">
        <f>SUM(C9:C19)</f>
        <v>2674</v>
      </c>
      <c r="D20" s="154">
        <f>SUM(D9:D19)</f>
        <v>2662</v>
      </c>
      <c r="E20" s="154">
        <f>SUM(E9:E19)</f>
        <v>12</v>
      </c>
      <c r="F20" s="155">
        <f>+D20/C20</f>
        <v>0.99551234106207931</v>
      </c>
      <c r="G20"/>
      <c r="H20"/>
      <c r="I20"/>
      <c r="J20"/>
      <c r="K20"/>
    </row>
    <row r="21" spans="1:11" ht="15.6" thickTop="1" x14ac:dyDescent="0.2">
      <c r="A21" s="336" t="s">
        <v>266</v>
      </c>
      <c r="B21" s="225" t="s">
        <v>725</v>
      </c>
      <c r="C21" s="226">
        <v>2</v>
      </c>
      <c r="D21" s="226">
        <v>2</v>
      </c>
      <c r="E21" s="226">
        <v>0</v>
      </c>
      <c r="F21" s="227">
        <f t="shared" ref="F21:F22" si="0">+D21/C21</f>
        <v>1</v>
      </c>
      <c r="G21"/>
      <c r="H21"/>
      <c r="I21"/>
      <c r="J21"/>
      <c r="K21"/>
    </row>
    <row r="22" spans="1:11" x14ac:dyDescent="0.2">
      <c r="A22" s="337"/>
      <c r="B22" s="228" t="s">
        <v>724</v>
      </c>
      <c r="C22" s="156">
        <v>3</v>
      </c>
      <c r="D22" s="156">
        <v>3</v>
      </c>
      <c r="E22" s="156">
        <v>0</v>
      </c>
      <c r="F22" s="229">
        <f t="shared" si="0"/>
        <v>1</v>
      </c>
      <c r="G22"/>
      <c r="H22"/>
      <c r="I22"/>
      <c r="J22"/>
      <c r="K22"/>
    </row>
    <row r="23" spans="1:11" ht="15.6" thickBot="1" x14ac:dyDescent="0.25">
      <c r="A23" s="338"/>
      <c r="B23" s="265" t="s">
        <v>739</v>
      </c>
      <c r="C23" s="154">
        <f>SUM(C21:C22)</f>
        <v>5</v>
      </c>
      <c r="D23" s="154">
        <f>SUM(D21:D22)</f>
        <v>5</v>
      </c>
      <c r="E23" s="154">
        <f>SUM(E21:E22)</f>
        <v>0</v>
      </c>
      <c r="F23" s="155">
        <f>+D23/C23</f>
        <v>1</v>
      </c>
      <c r="G23"/>
      <c r="H23"/>
      <c r="I23"/>
      <c r="J23"/>
      <c r="K23"/>
    </row>
    <row r="24" spans="1:11" ht="15.6" thickTop="1" x14ac:dyDescent="0.2">
      <c r="A24" s="322" t="s">
        <v>62</v>
      </c>
      <c r="B24" s="322"/>
      <c r="C24" s="156">
        <f>SUM(C23,C20)</f>
        <v>2679</v>
      </c>
      <c r="D24" s="156">
        <f>SUM(D23,D20)</f>
        <v>2667</v>
      </c>
      <c r="E24" s="156">
        <f>SUM(E23,E20)</f>
        <v>12</v>
      </c>
      <c r="F24" s="229">
        <f>+D24/C24</f>
        <v>0.99552071668533038</v>
      </c>
      <c r="G24"/>
      <c r="H24"/>
      <c r="I24"/>
      <c r="J24"/>
      <c r="K24"/>
    </row>
    <row r="25" spans="1:11" x14ac:dyDescent="0.2">
      <c r="A25" s="266" t="s">
        <v>764</v>
      </c>
      <c r="B25" s="114"/>
      <c r="C25" s="114"/>
      <c r="D25" s="114"/>
      <c r="E25" s="114"/>
      <c r="F25" s="114"/>
      <c r="G25"/>
      <c r="H25"/>
      <c r="I25"/>
      <c r="J25"/>
      <c r="K25"/>
    </row>
    <row r="26" spans="1:11" x14ac:dyDescent="0.2">
      <c r="A26" s="45" t="s">
        <v>765</v>
      </c>
      <c r="B26" s="32"/>
      <c r="C26" s="32"/>
      <c r="D26" s="32"/>
      <c r="E26" s="32"/>
      <c r="F26" s="32"/>
      <c r="G26"/>
      <c r="H26"/>
      <c r="I26"/>
      <c r="J26"/>
      <c r="K26"/>
    </row>
    <row r="27" spans="1:11" x14ac:dyDescent="0.2">
      <c r="G27"/>
      <c r="H27"/>
      <c r="I27"/>
      <c r="J27"/>
      <c r="K27"/>
    </row>
    <row r="28" spans="1:11" ht="18.600000000000001" customHeight="1" x14ac:dyDescent="0.2">
      <c r="A28" s="134" t="s">
        <v>717</v>
      </c>
      <c r="B28" s="135"/>
      <c r="C28" s="135"/>
      <c r="D28" s="135"/>
      <c r="E28" s="135"/>
      <c r="F28" s="135"/>
    </row>
    <row r="29" spans="1:11" ht="18.600000000000001" customHeight="1" x14ac:dyDescent="0.2">
      <c r="A29" s="332" t="s">
        <v>265</v>
      </c>
      <c r="B29" s="295">
        <v>2022</v>
      </c>
      <c r="C29" s="335"/>
      <c r="D29" s="335"/>
      <c r="E29" s="335"/>
      <c r="F29" s="296"/>
    </row>
    <row r="30" spans="1:11" ht="27" customHeight="1" x14ac:dyDescent="0.2">
      <c r="A30" s="333"/>
      <c r="B30" s="242"/>
      <c r="C30" s="245" t="s">
        <v>716</v>
      </c>
      <c r="D30" s="243" t="s">
        <v>715</v>
      </c>
      <c r="E30" s="261" t="s">
        <v>714</v>
      </c>
      <c r="F30" s="243" t="s">
        <v>264</v>
      </c>
    </row>
    <row r="31" spans="1:11" ht="18.600000000000001" customHeight="1" x14ac:dyDescent="0.2">
      <c r="A31" s="333"/>
      <c r="B31" s="230" t="s">
        <v>258</v>
      </c>
      <c r="C31" s="231">
        <v>10.7</v>
      </c>
      <c r="D31" s="231">
        <v>10.7</v>
      </c>
      <c r="E31" s="231">
        <v>0</v>
      </c>
      <c r="F31" s="232">
        <v>1</v>
      </c>
    </row>
    <row r="32" spans="1:11" ht="18.600000000000001" customHeight="1" x14ac:dyDescent="0.2">
      <c r="A32" s="333"/>
      <c r="B32" s="217" t="s">
        <v>259</v>
      </c>
      <c r="C32" s="218">
        <v>22.5</v>
      </c>
      <c r="D32" s="218">
        <v>22.5</v>
      </c>
      <c r="E32" s="219">
        <v>0</v>
      </c>
      <c r="F32" s="220">
        <v>1</v>
      </c>
    </row>
    <row r="33" spans="1:6" ht="18.600000000000001" customHeight="1" x14ac:dyDescent="0.2">
      <c r="A33" s="333"/>
      <c r="B33" s="217" t="s">
        <v>260</v>
      </c>
      <c r="C33" s="218">
        <v>2.8</v>
      </c>
      <c r="D33" s="218">
        <v>2.8</v>
      </c>
      <c r="E33" s="219">
        <v>0</v>
      </c>
      <c r="F33" s="220">
        <v>1</v>
      </c>
    </row>
    <row r="34" spans="1:6" ht="18.600000000000001" customHeight="1" x14ac:dyDescent="0.2">
      <c r="A34" s="333"/>
      <c r="B34" s="217" t="s">
        <v>740</v>
      </c>
      <c r="C34" s="218">
        <v>1.8</v>
      </c>
      <c r="D34" s="218">
        <v>1.8</v>
      </c>
      <c r="E34" s="219">
        <v>0</v>
      </c>
      <c r="F34" s="220">
        <v>1</v>
      </c>
    </row>
    <row r="35" spans="1:6" ht="18.600000000000001" customHeight="1" x14ac:dyDescent="0.2">
      <c r="A35" s="333"/>
      <c r="B35" s="217" t="s">
        <v>262</v>
      </c>
      <c r="C35" s="218">
        <v>0</v>
      </c>
      <c r="D35" s="218">
        <v>0</v>
      </c>
      <c r="E35" s="219">
        <v>0</v>
      </c>
      <c r="F35" s="220" t="s">
        <v>19</v>
      </c>
    </row>
    <row r="36" spans="1:6" ht="18.600000000000001" customHeight="1" x14ac:dyDescent="0.2">
      <c r="A36" s="333"/>
      <c r="B36" s="217" t="s">
        <v>263</v>
      </c>
      <c r="C36" s="218">
        <v>0</v>
      </c>
      <c r="D36" s="218">
        <v>0</v>
      </c>
      <c r="E36" s="219">
        <v>0</v>
      </c>
      <c r="F36" s="220" t="s">
        <v>19</v>
      </c>
    </row>
    <row r="37" spans="1:6" ht="18.600000000000001" customHeight="1" x14ac:dyDescent="0.2">
      <c r="A37" s="333"/>
      <c r="B37" s="217" t="s">
        <v>726</v>
      </c>
      <c r="C37" s="218">
        <v>0</v>
      </c>
      <c r="D37" s="218">
        <v>0</v>
      </c>
      <c r="E37" s="219">
        <v>0</v>
      </c>
      <c r="F37" s="220" t="s">
        <v>19</v>
      </c>
    </row>
    <row r="38" spans="1:6" ht="18.600000000000001" customHeight="1" x14ac:dyDescent="0.2">
      <c r="A38" s="333"/>
      <c r="B38" s="217" t="s">
        <v>741</v>
      </c>
      <c r="C38" s="218">
        <v>0</v>
      </c>
      <c r="D38" s="218">
        <v>0</v>
      </c>
      <c r="E38" s="219">
        <v>0</v>
      </c>
      <c r="F38" s="220" t="s">
        <v>19</v>
      </c>
    </row>
    <row r="39" spans="1:6" ht="18.600000000000001" customHeight="1" x14ac:dyDescent="0.2">
      <c r="A39" s="333"/>
      <c r="B39" s="221" t="s">
        <v>104</v>
      </c>
      <c r="C39" s="222">
        <v>5.4</v>
      </c>
      <c r="D39" s="222">
        <v>5.4</v>
      </c>
      <c r="E39" s="223">
        <v>0</v>
      </c>
      <c r="F39" s="224">
        <v>1</v>
      </c>
    </row>
    <row r="40" spans="1:6" ht="18.600000000000001" customHeight="1" thickBot="1" x14ac:dyDescent="0.25">
      <c r="A40" s="334"/>
      <c r="B40" s="265" t="s">
        <v>742</v>
      </c>
      <c r="C40" s="154">
        <f>SUM(C31:C39)</f>
        <v>43.199999999999996</v>
      </c>
      <c r="D40" s="154">
        <f>SUM(D31:D39)</f>
        <v>43.199999999999996</v>
      </c>
      <c r="E40" s="154">
        <f>SUM(E31:E39)</f>
        <v>0</v>
      </c>
      <c r="F40" s="155">
        <f>+D40/C40</f>
        <v>1</v>
      </c>
    </row>
    <row r="41" spans="1:6" ht="18.600000000000001" customHeight="1" thickTop="1" x14ac:dyDescent="0.2">
      <c r="A41" s="336" t="s">
        <v>728</v>
      </c>
      <c r="B41" s="225" t="s">
        <v>726</v>
      </c>
      <c r="C41" s="226">
        <v>7</v>
      </c>
      <c r="D41" s="226">
        <v>7</v>
      </c>
      <c r="E41" s="226">
        <f t="shared" ref="E41:E45" si="1">+C41-D41</f>
        <v>0</v>
      </c>
      <c r="F41" s="227">
        <f>+D41/C41</f>
        <v>1</v>
      </c>
    </row>
    <row r="42" spans="1:6" ht="18.600000000000001" customHeight="1" x14ac:dyDescent="0.2">
      <c r="A42" s="337"/>
      <c r="B42" s="217" t="s">
        <v>743</v>
      </c>
      <c r="C42" s="219">
        <v>0</v>
      </c>
      <c r="D42" s="219">
        <v>0</v>
      </c>
      <c r="E42" s="219">
        <f t="shared" si="1"/>
        <v>0</v>
      </c>
      <c r="F42" s="220" t="s">
        <v>19</v>
      </c>
    </row>
    <row r="43" spans="1:6" ht="18.600000000000001" customHeight="1" x14ac:dyDescent="0.2">
      <c r="A43" s="337"/>
      <c r="B43" s="217" t="s">
        <v>744</v>
      </c>
      <c r="C43" s="219">
        <v>0</v>
      </c>
      <c r="D43" s="219">
        <v>0</v>
      </c>
      <c r="E43" s="219">
        <f t="shared" si="1"/>
        <v>0</v>
      </c>
      <c r="F43" s="220" t="s">
        <v>19</v>
      </c>
    </row>
    <row r="44" spans="1:6" ht="18.600000000000001" customHeight="1" x14ac:dyDescent="0.2">
      <c r="A44" s="337"/>
      <c r="B44" s="217" t="s">
        <v>745</v>
      </c>
      <c r="C44" s="219">
        <v>0.8</v>
      </c>
      <c r="D44" s="219">
        <v>0.8</v>
      </c>
      <c r="E44" s="219">
        <f t="shared" si="1"/>
        <v>0</v>
      </c>
      <c r="F44" s="220">
        <f>+D44/C44</f>
        <v>1</v>
      </c>
    </row>
    <row r="45" spans="1:6" ht="18.600000000000001" customHeight="1" x14ac:dyDescent="0.2">
      <c r="A45" s="337"/>
      <c r="B45" s="221" t="s">
        <v>104</v>
      </c>
      <c r="C45" s="223">
        <v>13</v>
      </c>
      <c r="D45" s="223">
        <v>13</v>
      </c>
      <c r="E45" s="223">
        <f t="shared" si="1"/>
        <v>0</v>
      </c>
      <c r="F45" s="220">
        <f>+D45/C45</f>
        <v>1</v>
      </c>
    </row>
    <row r="46" spans="1:6" ht="18.600000000000001" customHeight="1" thickBot="1" x14ac:dyDescent="0.25">
      <c r="A46" s="338"/>
      <c r="B46" s="265" t="s">
        <v>742</v>
      </c>
      <c r="C46" s="157">
        <f>SUM(C41:C45)</f>
        <v>20.8</v>
      </c>
      <c r="D46" s="157">
        <v>20.8</v>
      </c>
      <c r="E46" s="157">
        <f t="shared" ref="E46" si="2">SUM(E41:E45)</f>
        <v>0</v>
      </c>
      <c r="F46" s="155">
        <f>+D46/C46</f>
        <v>1</v>
      </c>
    </row>
    <row r="47" spans="1:6" ht="18.600000000000001" customHeight="1" thickTop="1" x14ac:dyDescent="0.2">
      <c r="A47" s="322" t="s">
        <v>62</v>
      </c>
      <c r="B47" s="322"/>
      <c r="C47" s="156">
        <f>SUM(C46,C40)</f>
        <v>64</v>
      </c>
      <c r="D47" s="156">
        <f t="shared" ref="D47:E47" si="3">SUM(D46,D40)</f>
        <v>64</v>
      </c>
      <c r="E47" s="156">
        <f t="shared" si="3"/>
        <v>0</v>
      </c>
      <c r="F47" s="229">
        <f>+D47/C47</f>
        <v>1</v>
      </c>
    </row>
    <row r="50" spans="1:7" ht="16.95" customHeight="1" x14ac:dyDescent="0.2">
      <c r="A50" s="134" t="s">
        <v>746</v>
      </c>
      <c r="B50" s="135"/>
      <c r="C50" s="135"/>
      <c r="D50" s="135"/>
      <c r="E50" s="135"/>
      <c r="F50" s="135"/>
      <c r="G50" s="135"/>
    </row>
    <row r="51" spans="1:7" ht="17.399999999999999" customHeight="1" thickBot="1" x14ac:dyDescent="0.25">
      <c r="A51" s="5" t="s">
        <v>747</v>
      </c>
      <c r="G51" s="136"/>
    </row>
    <row r="52" spans="1:7" ht="17.399999999999999" customHeight="1" x14ac:dyDescent="0.2">
      <c r="A52" s="323"/>
      <c r="B52" s="324"/>
      <c r="C52" s="327">
        <v>2022</v>
      </c>
      <c r="D52" s="328"/>
      <c r="E52" s="328"/>
      <c r="F52" s="329"/>
      <c r="G52" s="136"/>
    </row>
    <row r="53" spans="1:7" ht="17.399999999999999" customHeight="1" x14ac:dyDescent="0.2">
      <c r="A53" s="325"/>
      <c r="B53" s="326"/>
      <c r="C53" s="267" t="s">
        <v>748</v>
      </c>
      <c r="D53" s="267" t="s">
        <v>749</v>
      </c>
      <c r="E53" s="268" t="s">
        <v>761</v>
      </c>
      <c r="F53" s="270" t="s">
        <v>742</v>
      </c>
      <c r="G53" s="136"/>
    </row>
    <row r="54" spans="1:7" ht="17.399999999999999" customHeight="1" x14ac:dyDescent="0.2">
      <c r="A54" s="318" t="s">
        <v>265</v>
      </c>
      <c r="B54" s="140" t="s">
        <v>727</v>
      </c>
      <c r="C54" s="141">
        <v>0</v>
      </c>
      <c r="D54" s="141">
        <v>896</v>
      </c>
      <c r="E54" s="142">
        <v>1088</v>
      </c>
      <c r="F54" s="143">
        <f>SUM(C54:E54)</f>
        <v>1984</v>
      </c>
      <c r="G54" s="136"/>
    </row>
    <row r="55" spans="1:7" ht="17.399999999999999" customHeight="1" x14ac:dyDescent="0.2">
      <c r="A55" s="319"/>
      <c r="B55" s="262" t="s">
        <v>26</v>
      </c>
      <c r="C55" s="233">
        <v>0</v>
      </c>
      <c r="D55" s="233">
        <v>43.199999999999996</v>
      </c>
      <c r="E55" s="234">
        <v>0</v>
      </c>
      <c r="F55" s="235">
        <f t="shared" ref="F55:F58" si="4">SUM(C55:E55)</f>
        <v>43.199999999999996</v>
      </c>
      <c r="G55" s="136"/>
    </row>
    <row r="56" spans="1:7" ht="17.399999999999999" customHeight="1" x14ac:dyDescent="0.2">
      <c r="A56" s="330" t="s">
        <v>742</v>
      </c>
      <c r="B56" s="331"/>
      <c r="C56" s="141">
        <f>SUM(C54:C55)</f>
        <v>0</v>
      </c>
      <c r="D56" s="141">
        <f t="shared" ref="D56:F56" si="5">SUM(D54:D55)</f>
        <v>939.2</v>
      </c>
      <c r="E56" s="142">
        <f t="shared" si="5"/>
        <v>1088</v>
      </c>
      <c r="F56" s="143">
        <f t="shared" si="5"/>
        <v>2027.2</v>
      </c>
      <c r="G56" s="136"/>
    </row>
    <row r="57" spans="1:7" ht="17.399999999999999" customHeight="1" x14ac:dyDescent="0.2">
      <c r="A57" s="318" t="s">
        <v>729</v>
      </c>
      <c r="B57" s="140" t="s">
        <v>727</v>
      </c>
      <c r="C57" s="137">
        <v>0</v>
      </c>
      <c r="D57" s="137">
        <v>0</v>
      </c>
      <c r="E57" s="138">
        <v>0</v>
      </c>
      <c r="F57" s="139">
        <f t="shared" si="4"/>
        <v>0</v>
      </c>
      <c r="G57" s="136"/>
    </row>
    <row r="58" spans="1:7" ht="17.399999999999999" customHeight="1" x14ac:dyDescent="0.2">
      <c r="A58" s="319"/>
      <c r="B58" s="262" t="s">
        <v>26</v>
      </c>
      <c r="C58" s="236">
        <v>0</v>
      </c>
      <c r="D58" s="236">
        <v>20.8</v>
      </c>
      <c r="E58" s="237">
        <v>0</v>
      </c>
      <c r="F58" s="238">
        <f t="shared" si="4"/>
        <v>20.8</v>
      </c>
      <c r="G58" s="136"/>
    </row>
    <row r="59" spans="1:7" ht="17.399999999999999" customHeight="1" thickBot="1" x14ac:dyDescent="0.25">
      <c r="A59" s="320" t="s">
        <v>742</v>
      </c>
      <c r="B59" s="321"/>
      <c r="C59" s="144">
        <f>SUM(C57:C58)</f>
        <v>0</v>
      </c>
      <c r="D59" s="144">
        <f t="shared" ref="D59:F59" si="6">SUM(D57:D58)</f>
        <v>20.8</v>
      </c>
      <c r="E59" s="145">
        <f t="shared" si="6"/>
        <v>0</v>
      </c>
      <c r="F59" s="146">
        <f t="shared" si="6"/>
        <v>20.8</v>
      </c>
      <c r="G59" s="136"/>
    </row>
    <row r="60" spans="1:7" ht="17.399999999999999" customHeight="1" thickTop="1" thickBot="1" x14ac:dyDescent="0.25">
      <c r="A60" s="322" t="s">
        <v>62</v>
      </c>
      <c r="B60" s="322"/>
      <c r="C60" s="147">
        <f>SUM(C59,C56)</f>
        <v>0</v>
      </c>
      <c r="D60" s="147">
        <f t="shared" ref="D60:F60" si="7">SUM(D59,D56)</f>
        <v>960</v>
      </c>
      <c r="E60" s="148">
        <f t="shared" si="7"/>
        <v>1088</v>
      </c>
      <c r="F60" s="149">
        <f t="shared" si="7"/>
        <v>2048</v>
      </c>
      <c r="G60" s="136"/>
    </row>
    <row r="61" spans="1:7" x14ac:dyDescent="0.2">
      <c r="A61" s="5" t="s">
        <v>750</v>
      </c>
      <c r="G61" s="136"/>
    </row>
    <row r="62" spans="1:7" x14ac:dyDescent="0.2">
      <c r="G62" s="136"/>
    </row>
    <row r="63" spans="1:7" ht="17.399999999999999" customHeight="1" thickBot="1" x14ac:dyDescent="0.25">
      <c r="A63" s="5" t="s">
        <v>751</v>
      </c>
      <c r="G63" s="136"/>
    </row>
    <row r="64" spans="1:7" ht="17.399999999999999" customHeight="1" x14ac:dyDescent="0.2">
      <c r="A64" s="323"/>
      <c r="B64" s="324"/>
      <c r="C64" s="327">
        <v>2022</v>
      </c>
      <c r="D64" s="328"/>
      <c r="E64" s="328"/>
      <c r="F64" s="328"/>
      <c r="G64" s="329"/>
    </row>
    <row r="65" spans="1:7" ht="30.6" customHeight="1" x14ac:dyDescent="0.2">
      <c r="A65" s="325"/>
      <c r="B65" s="326"/>
      <c r="C65" s="267" t="s">
        <v>752</v>
      </c>
      <c r="D65" s="267" t="s">
        <v>753</v>
      </c>
      <c r="E65" s="268" t="s">
        <v>754</v>
      </c>
      <c r="F65" s="269" t="s">
        <v>104</v>
      </c>
      <c r="G65" s="270" t="s">
        <v>742</v>
      </c>
    </row>
    <row r="66" spans="1:7" ht="17.399999999999999" customHeight="1" x14ac:dyDescent="0.2">
      <c r="A66" s="318" t="s">
        <v>265</v>
      </c>
      <c r="B66" s="140" t="s">
        <v>727</v>
      </c>
      <c r="C66" s="141">
        <v>678</v>
      </c>
      <c r="D66" s="141">
        <v>12</v>
      </c>
      <c r="E66" s="141">
        <v>0</v>
      </c>
      <c r="F66" s="141">
        <v>0</v>
      </c>
      <c r="G66" s="143">
        <f>SUM(C66:F66)</f>
        <v>690</v>
      </c>
    </row>
    <row r="67" spans="1:7" ht="17.399999999999999" customHeight="1" x14ac:dyDescent="0.2">
      <c r="A67" s="319"/>
      <c r="B67" s="262" t="s">
        <v>26</v>
      </c>
      <c r="C67" s="233">
        <v>0</v>
      </c>
      <c r="D67" s="233">
        <v>0</v>
      </c>
      <c r="E67" s="233">
        <v>0</v>
      </c>
      <c r="F67" s="233">
        <v>0</v>
      </c>
      <c r="G67" s="235">
        <f t="shared" ref="G67:G71" si="8">SUM(C67:F67)</f>
        <v>0</v>
      </c>
    </row>
    <row r="68" spans="1:7" ht="17.399999999999999" customHeight="1" x14ac:dyDescent="0.2">
      <c r="A68" s="330" t="s">
        <v>742</v>
      </c>
      <c r="B68" s="331"/>
      <c r="C68" s="137">
        <f>SUM(C66:C67)</f>
        <v>678</v>
      </c>
      <c r="D68" s="137">
        <f t="shared" ref="D68:F68" si="9">SUM(D66:D67)</f>
        <v>12</v>
      </c>
      <c r="E68" s="137">
        <f t="shared" si="9"/>
        <v>0</v>
      </c>
      <c r="F68" s="137">
        <f t="shared" si="9"/>
        <v>0</v>
      </c>
      <c r="G68" s="139">
        <f t="shared" si="8"/>
        <v>690</v>
      </c>
    </row>
    <row r="69" spans="1:7" ht="17.399999999999999" customHeight="1" x14ac:dyDescent="0.2">
      <c r="A69" s="318" t="s">
        <v>729</v>
      </c>
      <c r="B69" s="140" t="s">
        <v>727</v>
      </c>
      <c r="C69" s="141">
        <v>5</v>
      </c>
      <c r="D69" s="141">
        <v>0</v>
      </c>
      <c r="E69" s="141">
        <v>0</v>
      </c>
      <c r="F69" s="141">
        <v>0</v>
      </c>
      <c r="G69" s="150">
        <f t="shared" si="8"/>
        <v>5</v>
      </c>
    </row>
    <row r="70" spans="1:7" ht="17.399999999999999" customHeight="1" x14ac:dyDescent="0.2">
      <c r="A70" s="319"/>
      <c r="B70" s="262" t="s">
        <v>26</v>
      </c>
      <c r="C70" s="233">
        <v>0</v>
      </c>
      <c r="D70" s="233">
        <v>0</v>
      </c>
      <c r="E70" s="234">
        <v>0</v>
      </c>
      <c r="F70" s="234">
        <v>0</v>
      </c>
      <c r="G70" s="239">
        <f t="shared" si="8"/>
        <v>0</v>
      </c>
    </row>
    <row r="71" spans="1:7" ht="17.399999999999999" customHeight="1" thickBot="1" x14ac:dyDescent="0.25">
      <c r="A71" s="320" t="s">
        <v>742</v>
      </c>
      <c r="B71" s="321"/>
      <c r="C71" s="144">
        <f>SUM(C69:C70)</f>
        <v>5</v>
      </c>
      <c r="D71" s="144">
        <f t="shared" ref="D71:F71" si="10">SUM(D69:D70)</f>
        <v>0</v>
      </c>
      <c r="E71" s="145">
        <f t="shared" si="10"/>
        <v>0</v>
      </c>
      <c r="F71" s="145">
        <f t="shared" si="10"/>
        <v>0</v>
      </c>
      <c r="G71" s="151">
        <f t="shared" si="8"/>
        <v>5</v>
      </c>
    </row>
    <row r="72" spans="1:7" ht="16.95" customHeight="1" thickTop="1" thickBot="1" x14ac:dyDescent="0.25">
      <c r="A72" s="322" t="s">
        <v>62</v>
      </c>
      <c r="B72" s="322"/>
      <c r="C72" s="147">
        <f>SUM(C68,C71)</f>
        <v>683</v>
      </c>
      <c r="D72" s="147">
        <f t="shared" ref="D72:G72" si="11">SUM(D68,D71)</f>
        <v>12</v>
      </c>
      <c r="E72" s="148">
        <f t="shared" si="11"/>
        <v>0</v>
      </c>
      <c r="F72" s="152">
        <f t="shared" si="11"/>
        <v>0</v>
      </c>
      <c r="G72" s="153">
        <f t="shared" si="11"/>
        <v>695</v>
      </c>
    </row>
    <row r="73" spans="1:7" x14ac:dyDescent="0.2">
      <c r="A73" s="5" t="s">
        <v>762</v>
      </c>
    </row>
  </sheetData>
  <mergeCells count="24">
    <mergeCell ref="A4:J4"/>
    <mergeCell ref="A6:C6"/>
    <mergeCell ref="A7:A20"/>
    <mergeCell ref="B7:F7"/>
    <mergeCell ref="A47:B47"/>
    <mergeCell ref="A21:A23"/>
    <mergeCell ref="A24:B24"/>
    <mergeCell ref="A29:A40"/>
    <mergeCell ref="B29:F29"/>
    <mergeCell ref="A41:A46"/>
    <mergeCell ref="C64:G64"/>
    <mergeCell ref="A66:A67"/>
    <mergeCell ref="A68:B68"/>
    <mergeCell ref="A56:B56"/>
    <mergeCell ref="A52:B53"/>
    <mergeCell ref="A57:A58"/>
    <mergeCell ref="A59:B59"/>
    <mergeCell ref="C52:F52"/>
    <mergeCell ref="A54:A55"/>
    <mergeCell ref="A69:A70"/>
    <mergeCell ref="A71:B71"/>
    <mergeCell ref="A72:B72"/>
    <mergeCell ref="A60:B60"/>
    <mergeCell ref="A64:B65"/>
  </mergeCells>
  <phoneticPr fontId="1"/>
  <hyperlinks>
    <hyperlink ref="F1" location="Contents!A1" display="Contents" xr:uid="{03111E73-638A-4366-A056-17A51E90EB2E}"/>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18"/>
  <sheetViews>
    <sheetView view="pageBreakPreview" zoomScale="70" zoomScaleNormal="90" zoomScaleSheetLayoutView="70" workbookViewId="0">
      <selection activeCell="G1" sqref="G1"/>
    </sheetView>
  </sheetViews>
  <sheetFormatPr defaultColWidth="9.109375" defaultRowHeight="15" x14ac:dyDescent="0.2"/>
  <cols>
    <col min="1" max="2" width="28.5546875" style="5" customWidth="1"/>
    <col min="3" max="4" width="17" style="5" customWidth="1"/>
    <col min="5" max="6" width="18.21875" style="5" customWidth="1"/>
    <col min="7" max="7" width="69.109375" style="5" customWidth="1"/>
    <col min="8" max="16384" width="9.109375" style="5"/>
  </cols>
  <sheetData>
    <row r="1" spans="1:7" x14ac:dyDescent="0.2">
      <c r="G1" s="109" t="s">
        <v>24</v>
      </c>
    </row>
    <row r="2" spans="1:7" ht="18.600000000000001" x14ac:dyDescent="0.2">
      <c r="A2" s="7" t="s">
        <v>21</v>
      </c>
      <c r="B2" s="7"/>
      <c r="C2" s="7"/>
      <c r="D2" s="7"/>
    </row>
    <row r="3" spans="1:7" ht="18.600000000000001" x14ac:dyDescent="0.2">
      <c r="A3" s="7"/>
      <c r="B3" s="7"/>
      <c r="C3" s="7"/>
      <c r="D3" s="7"/>
    </row>
    <row r="4" spans="1:7" ht="15" customHeight="1" x14ac:dyDescent="0.2">
      <c r="A4" s="275" t="s">
        <v>267</v>
      </c>
      <c r="B4" s="275"/>
      <c r="C4" s="275"/>
      <c r="D4" s="275"/>
      <c r="E4" s="275"/>
      <c r="F4" s="275"/>
      <c r="G4" s="275"/>
    </row>
    <row r="5" spans="1:7" ht="15" customHeight="1" x14ac:dyDescent="0.2">
      <c r="A5" s="316" t="s">
        <v>268</v>
      </c>
      <c r="B5" s="316" t="s">
        <v>269</v>
      </c>
      <c r="C5" s="316" t="s">
        <v>274</v>
      </c>
      <c r="D5" s="316" t="s">
        <v>275</v>
      </c>
      <c r="E5" s="295" t="s">
        <v>270</v>
      </c>
      <c r="F5" s="296"/>
      <c r="G5" s="316" t="s">
        <v>271</v>
      </c>
    </row>
    <row r="6" spans="1:7" ht="60" x14ac:dyDescent="0.2">
      <c r="A6" s="317"/>
      <c r="B6" s="317"/>
      <c r="C6" s="317"/>
      <c r="D6" s="317"/>
      <c r="E6" s="10" t="s">
        <v>272</v>
      </c>
      <c r="F6" s="10" t="s">
        <v>273</v>
      </c>
      <c r="G6" s="317"/>
    </row>
    <row r="7" spans="1:7" ht="60" x14ac:dyDescent="0.2">
      <c r="A7" s="13" t="s">
        <v>276</v>
      </c>
      <c r="B7" s="13" t="s">
        <v>277</v>
      </c>
      <c r="C7" s="158">
        <v>186191</v>
      </c>
      <c r="D7" s="158">
        <v>155171</v>
      </c>
      <c r="E7" s="38">
        <v>62</v>
      </c>
      <c r="F7" s="38" t="s">
        <v>6</v>
      </c>
      <c r="G7" s="49" t="s">
        <v>298</v>
      </c>
    </row>
    <row r="8" spans="1:7" ht="60" x14ac:dyDescent="0.2">
      <c r="A8" s="13" t="s">
        <v>278</v>
      </c>
      <c r="B8" s="13" t="s">
        <v>279</v>
      </c>
      <c r="C8" s="158">
        <v>272235</v>
      </c>
      <c r="D8" s="158">
        <v>226499</v>
      </c>
      <c r="E8" s="38">
        <v>66</v>
      </c>
      <c r="F8" s="38">
        <v>0</v>
      </c>
      <c r="G8" s="49" t="s">
        <v>299</v>
      </c>
    </row>
    <row r="9" spans="1:7" ht="60" x14ac:dyDescent="0.2">
      <c r="A9" s="13" t="s">
        <v>280</v>
      </c>
      <c r="B9" s="13" t="s">
        <v>281</v>
      </c>
      <c r="C9" s="158">
        <v>175306</v>
      </c>
      <c r="D9" s="158">
        <v>137359</v>
      </c>
      <c r="E9" s="38">
        <v>60</v>
      </c>
      <c r="F9" s="38">
        <v>0</v>
      </c>
      <c r="G9" s="49" t="s">
        <v>300</v>
      </c>
    </row>
    <row r="10" spans="1:7" ht="60" x14ac:dyDescent="0.2">
      <c r="A10" s="13" t="s">
        <v>282</v>
      </c>
      <c r="B10" s="13" t="s">
        <v>283</v>
      </c>
      <c r="C10" s="64">
        <v>461801</v>
      </c>
      <c r="D10" s="64">
        <v>242355</v>
      </c>
      <c r="E10" s="38">
        <v>63</v>
      </c>
      <c r="F10" s="38">
        <v>0</v>
      </c>
      <c r="G10" s="49" t="s">
        <v>301</v>
      </c>
    </row>
    <row r="11" spans="1:7" ht="60" x14ac:dyDescent="0.2">
      <c r="A11" s="13" t="s">
        <v>284</v>
      </c>
      <c r="B11" s="13" t="s">
        <v>285</v>
      </c>
      <c r="C11" s="158">
        <v>194751</v>
      </c>
      <c r="D11" s="158">
        <v>143450</v>
      </c>
      <c r="E11" s="38">
        <v>61</v>
      </c>
      <c r="F11" s="38">
        <v>0</v>
      </c>
      <c r="G11" s="49" t="s">
        <v>299</v>
      </c>
    </row>
    <row r="12" spans="1:7" ht="90" x14ac:dyDescent="0.2">
      <c r="A12" s="13" t="s">
        <v>286</v>
      </c>
      <c r="B12" s="13" t="s">
        <v>287</v>
      </c>
      <c r="C12" s="158">
        <v>92372</v>
      </c>
      <c r="D12" s="158">
        <v>50178</v>
      </c>
      <c r="E12" s="38">
        <v>58</v>
      </c>
      <c r="F12" s="38">
        <v>0</v>
      </c>
      <c r="G12" s="49" t="s">
        <v>302</v>
      </c>
    </row>
    <row r="13" spans="1:7" ht="75" x14ac:dyDescent="0.2">
      <c r="A13" s="13" t="s">
        <v>288</v>
      </c>
      <c r="B13" s="13" t="s">
        <v>289</v>
      </c>
      <c r="C13" s="158">
        <v>90573</v>
      </c>
      <c r="D13" s="158">
        <v>25645</v>
      </c>
      <c r="E13" s="38">
        <v>63</v>
      </c>
      <c r="F13" s="38">
        <v>1</v>
      </c>
      <c r="G13" s="49" t="s">
        <v>303</v>
      </c>
    </row>
    <row r="14" spans="1:7" ht="60" x14ac:dyDescent="0.2">
      <c r="A14" s="13" t="s">
        <v>290</v>
      </c>
      <c r="B14" s="13" t="s">
        <v>291</v>
      </c>
      <c r="C14" s="158">
        <v>64542</v>
      </c>
      <c r="D14" s="158">
        <v>28324</v>
      </c>
      <c r="E14" s="38">
        <v>66</v>
      </c>
      <c r="F14" s="38">
        <v>1</v>
      </c>
      <c r="G14" s="49" t="s">
        <v>304</v>
      </c>
    </row>
    <row r="15" spans="1:7" ht="90" x14ac:dyDescent="0.2">
      <c r="A15" s="13" t="s">
        <v>292</v>
      </c>
      <c r="B15" s="13" t="s">
        <v>293</v>
      </c>
      <c r="C15" s="158">
        <v>106932</v>
      </c>
      <c r="D15" s="158">
        <v>60142</v>
      </c>
      <c r="E15" s="38">
        <v>65</v>
      </c>
      <c r="F15" s="38">
        <v>2</v>
      </c>
      <c r="G15" s="49" t="s">
        <v>305</v>
      </c>
    </row>
    <row r="16" spans="1:7" ht="90" x14ac:dyDescent="0.2">
      <c r="A16" s="13" t="s">
        <v>294</v>
      </c>
      <c r="B16" s="13" t="s">
        <v>295</v>
      </c>
      <c r="C16" s="158">
        <v>56249</v>
      </c>
      <c r="D16" s="158">
        <v>36013</v>
      </c>
      <c r="E16" s="38">
        <v>92</v>
      </c>
      <c r="F16" s="38">
        <v>2</v>
      </c>
      <c r="G16" s="49" t="s">
        <v>306</v>
      </c>
    </row>
    <row r="17" spans="1:7" ht="75" x14ac:dyDescent="0.2">
      <c r="A17" s="13" t="s">
        <v>296</v>
      </c>
      <c r="B17" s="13" t="s">
        <v>297</v>
      </c>
      <c r="C17" s="158">
        <v>14717</v>
      </c>
      <c r="D17" s="158">
        <v>14543</v>
      </c>
      <c r="E17" s="38">
        <v>106</v>
      </c>
      <c r="F17" s="38">
        <v>1</v>
      </c>
      <c r="G17" s="49" t="s">
        <v>307</v>
      </c>
    </row>
    <row r="18" spans="1:7" x14ac:dyDescent="0.2">
      <c r="A18" s="5" t="s">
        <v>308</v>
      </c>
    </row>
  </sheetData>
  <mergeCells count="7">
    <mergeCell ref="A4:G4"/>
    <mergeCell ref="G5:G6"/>
    <mergeCell ref="A5:A6"/>
    <mergeCell ref="B5:B6"/>
    <mergeCell ref="C5:C6"/>
    <mergeCell ref="D5:D6"/>
    <mergeCell ref="E5:F5"/>
  </mergeCells>
  <phoneticPr fontId="1"/>
  <hyperlinks>
    <hyperlink ref="G1" location="Contents!A1" display="Contents" xr:uid="{BF0E29FC-590D-405A-A840-AE31C0DB1110}"/>
  </hyperlinks>
  <pageMargins left="0.7" right="0.7" top="0.75" bottom="0.75" header="0.3" footer="0.3"/>
  <pageSetup paperSize="9" scale="3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36"/>
  <sheetViews>
    <sheetView zoomScaleNormal="100" workbookViewId="0">
      <selection activeCell="R21" sqref="R21:S21"/>
    </sheetView>
  </sheetViews>
  <sheetFormatPr defaultColWidth="9.109375" defaultRowHeight="14.4" x14ac:dyDescent="0.2"/>
  <cols>
    <col min="1" max="1" width="33.6640625" style="4" customWidth="1"/>
    <col min="2" max="2" width="13.5546875" style="56" customWidth="1"/>
    <col min="3" max="3" width="11.77734375" style="4" customWidth="1"/>
    <col min="4" max="4" width="11.21875" style="4" customWidth="1"/>
    <col min="5" max="5" width="12.21875" style="4" customWidth="1"/>
    <col min="6" max="6" width="6.21875" style="4" customWidth="1"/>
    <col min="7" max="7" width="9.21875" style="4" customWidth="1"/>
    <col min="8" max="8" width="9.6640625" style="4" customWidth="1"/>
    <col min="9" max="10" width="11.21875" style="4" customWidth="1"/>
    <col min="11" max="11" width="9.6640625" style="4" customWidth="1"/>
    <col min="12" max="12" width="9.21875" style="4" customWidth="1"/>
    <col min="13" max="13" width="8.21875" style="4" customWidth="1"/>
    <col min="14" max="14" width="9.6640625" style="4" customWidth="1"/>
    <col min="15" max="15" width="11.109375" style="4" customWidth="1"/>
    <col min="16" max="16384" width="9.109375" style="4"/>
  </cols>
  <sheetData>
    <row r="1" spans="1:15" x14ac:dyDescent="0.2">
      <c r="O1" s="109" t="s">
        <v>24</v>
      </c>
    </row>
    <row r="2" spans="1:15" ht="18.600000000000001" x14ac:dyDescent="0.2">
      <c r="A2" s="7" t="s">
        <v>21</v>
      </c>
      <c r="B2" s="58"/>
    </row>
    <row r="3" spans="1:15" ht="15.75" customHeight="1" x14ac:dyDescent="0.2">
      <c r="A3" s="57"/>
      <c r="B3" s="58"/>
    </row>
    <row r="4" spans="1:15" ht="15.75" customHeight="1" x14ac:dyDescent="0.2">
      <c r="A4" s="345" t="s">
        <v>309</v>
      </c>
      <c r="B4" s="345"/>
      <c r="C4" s="345"/>
      <c r="D4" s="59"/>
      <c r="O4" s="89" t="s">
        <v>310</v>
      </c>
    </row>
    <row r="5" spans="1:15" x14ac:dyDescent="0.2">
      <c r="A5" s="341" t="s">
        <v>311</v>
      </c>
      <c r="B5" s="341" t="s">
        <v>268</v>
      </c>
      <c r="C5" s="344" t="s">
        <v>312</v>
      </c>
      <c r="D5" s="340" t="s">
        <v>313</v>
      </c>
      <c r="E5" s="341"/>
      <c r="F5" s="341"/>
      <c r="G5" s="341"/>
      <c r="H5" s="341"/>
      <c r="I5" s="344" t="s">
        <v>314</v>
      </c>
      <c r="J5" s="340" t="s">
        <v>315</v>
      </c>
      <c r="K5" s="341"/>
      <c r="L5" s="341"/>
      <c r="M5" s="341"/>
      <c r="N5" s="341"/>
      <c r="O5" s="341" t="s">
        <v>316</v>
      </c>
    </row>
    <row r="6" spans="1:15" x14ac:dyDescent="0.2">
      <c r="A6" s="341"/>
      <c r="B6" s="341"/>
      <c r="C6" s="344"/>
      <c r="D6" s="340"/>
      <c r="E6" s="341"/>
      <c r="F6" s="341"/>
      <c r="G6" s="341"/>
      <c r="H6" s="341"/>
      <c r="I6" s="344"/>
      <c r="J6" s="340"/>
      <c r="K6" s="341"/>
      <c r="L6" s="341"/>
      <c r="M6" s="341"/>
      <c r="N6" s="341"/>
      <c r="O6" s="341"/>
    </row>
    <row r="7" spans="1:15" ht="40.5" customHeight="1" x14ac:dyDescent="0.2">
      <c r="A7" s="341"/>
      <c r="B7" s="341"/>
      <c r="C7" s="341"/>
      <c r="D7" s="341" t="s">
        <v>317</v>
      </c>
      <c r="E7" s="341" t="s">
        <v>318</v>
      </c>
      <c r="F7" s="341" t="s">
        <v>319</v>
      </c>
      <c r="G7" s="341" t="s">
        <v>320</v>
      </c>
      <c r="H7" s="341" t="s">
        <v>321</v>
      </c>
      <c r="I7" s="341"/>
      <c r="J7" s="341" t="s">
        <v>322</v>
      </c>
      <c r="K7" s="341" t="s">
        <v>323</v>
      </c>
      <c r="L7" s="342" t="s">
        <v>324</v>
      </c>
      <c r="M7" s="341" t="s">
        <v>325</v>
      </c>
      <c r="N7" s="342" t="s">
        <v>326</v>
      </c>
      <c r="O7" s="341"/>
    </row>
    <row r="8" spans="1:15" ht="42" customHeight="1" x14ac:dyDescent="0.2">
      <c r="A8" s="341"/>
      <c r="B8" s="341"/>
      <c r="C8" s="341"/>
      <c r="D8" s="341"/>
      <c r="E8" s="341"/>
      <c r="F8" s="341"/>
      <c r="G8" s="341"/>
      <c r="H8" s="341"/>
      <c r="I8" s="341"/>
      <c r="J8" s="341"/>
      <c r="K8" s="341"/>
      <c r="L8" s="343"/>
      <c r="M8" s="341"/>
      <c r="N8" s="343"/>
      <c r="O8" s="341"/>
    </row>
    <row r="9" spans="1:15" s="56" customFormat="1" x14ac:dyDescent="0.2">
      <c r="A9" s="250" t="s">
        <v>327</v>
      </c>
      <c r="B9" s="250" t="s">
        <v>328</v>
      </c>
      <c r="C9" s="159">
        <v>161915</v>
      </c>
      <c r="D9" s="159">
        <v>0</v>
      </c>
      <c r="E9" s="159">
        <v>161915</v>
      </c>
      <c r="F9" s="159">
        <v>0</v>
      </c>
      <c r="G9" s="159">
        <v>0</v>
      </c>
      <c r="H9" s="159">
        <v>0</v>
      </c>
      <c r="I9" s="159">
        <v>134022</v>
      </c>
      <c r="J9" s="159">
        <v>131639</v>
      </c>
      <c r="K9" s="159">
        <v>0</v>
      </c>
      <c r="L9" s="159">
        <v>0</v>
      </c>
      <c r="M9" s="159">
        <v>2384</v>
      </c>
      <c r="N9" s="159">
        <v>0</v>
      </c>
      <c r="O9" s="159">
        <v>27893</v>
      </c>
    </row>
    <row r="10" spans="1:15" s="56" customFormat="1" x14ac:dyDescent="0.2">
      <c r="A10" s="250" t="s">
        <v>329</v>
      </c>
      <c r="B10" s="250" t="s">
        <v>330</v>
      </c>
      <c r="C10" s="159">
        <v>357186</v>
      </c>
      <c r="D10" s="159">
        <v>357186</v>
      </c>
      <c r="E10" s="159">
        <v>0</v>
      </c>
      <c r="F10" s="159">
        <v>0</v>
      </c>
      <c r="G10" s="159">
        <v>0</v>
      </c>
      <c r="H10" s="159">
        <v>0</v>
      </c>
      <c r="I10" s="159">
        <v>255967</v>
      </c>
      <c r="J10" s="159">
        <v>0</v>
      </c>
      <c r="K10" s="159">
        <v>251332</v>
      </c>
      <c r="L10" s="159">
        <v>0</v>
      </c>
      <c r="M10" s="159">
        <v>0</v>
      </c>
      <c r="N10" s="159">
        <v>4635</v>
      </c>
      <c r="O10" s="159">
        <v>101219</v>
      </c>
    </row>
    <row r="11" spans="1:15" s="56" customFormat="1" x14ac:dyDescent="0.2">
      <c r="A11" s="250" t="s">
        <v>331</v>
      </c>
      <c r="B11" s="250" t="s">
        <v>332</v>
      </c>
      <c r="C11" s="159">
        <v>55120</v>
      </c>
      <c r="D11" s="159">
        <v>0</v>
      </c>
      <c r="E11" s="159">
        <v>55120</v>
      </c>
      <c r="F11" s="159">
        <v>0</v>
      </c>
      <c r="G11" s="159">
        <v>0</v>
      </c>
      <c r="H11" s="159">
        <v>0</v>
      </c>
      <c r="I11" s="159">
        <v>51345</v>
      </c>
      <c r="J11" s="159">
        <v>51345</v>
      </c>
      <c r="K11" s="159">
        <v>0</v>
      </c>
      <c r="L11" s="159">
        <v>0</v>
      </c>
      <c r="M11" s="159">
        <v>0</v>
      </c>
      <c r="N11" s="159">
        <v>0</v>
      </c>
      <c r="O11" s="159">
        <v>3775</v>
      </c>
    </row>
    <row r="12" spans="1:15" s="56" customFormat="1" ht="14.4" customHeight="1" x14ac:dyDescent="0.2">
      <c r="A12" s="339" t="s">
        <v>333</v>
      </c>
      <c r="B12" s="250" t="s">
        <v>334</v>
      </c>
      <c r="C12" s="159">
        <v>158806</v>
      </c>
      <c r="D12" s="159">
        <v>10471</v>
      </c>
      <c r="E12" s="159">
        <v>148335</v>
      </c>
      <c r="F12" s="159">
        <v>0</v>
      </c>
      <c r="G12" s="159">
        <v>0</v>
      </c>
      <c r="H12" s="159">
        <v>0</v>
      </c>
      <c r="I12" s="159">
        <v>52376</v>
      </c>
      <c r="J12" s="159">
        <v>0</v>
      </c>
      <c r="K12" s="159">
        <v>35481</v>
      </c>
      <c r="L12" s="159">
        <v>0</v>
      </c>
      <c r="M12" s="159">
        <v>0</v>
      </c>
      <c r="N12" s="159">
        <v>15522</v>
      </c>
      <c r="O12" s="159">
        <v>106430</v>
      </c>
    </row>
    <row r="13" spans="1:15" s="56" customFormat="1" ht="24" customHeight="1" x14ac:dyDescent="0.2">
      <c r="A13" s="339"/>
      <c r="B13" s="250" t="s">
        <v>335</v>
      </c>
      <c r="C13" s="159">
        <v>187802</v>
      </c>
      <c r="D13" s="159">
        <v>187802</v>
      </c>
      <c r="E13" s="159">
        <v>0</v>
      </c>
      <c r="F13" s="159">
        <v>0</v>
      </c>
      <c r="G13" s="159">
        <v>0</v>
      </c>
      <c r="H13" s="159">
        <v>0</v>
      </c>
      <c r="I13" s="159">
        <v>90120.5</v>
      </c>
      <c r="J13" s="159">
        <v>0</v>
      </c>
      <c r="K13" s="159">
        <v>0</v>
      </c>
      <c r="L13" s="159">
        <v>0</v>
      </c>
      <c r="M13" s="159">
        <v>0</v>
      </c>
      <c r="N13" s="159">
        <v>90120.5</v>
      </c>
      <c r="O13" s="159">
        <v>97681.5</v>
      </c>
    </row>
    <row r="14" spans="1:15" s="56" customFormat="1" ht="57.6" x14ac:dyDescent="0.2">
      <c r="A14" s="250" t="s">
        <v>336</v>
      </c>
      <c r="B14" s="251" t="s">
        <v>337</v>
      </c>
      <c r="C14" s="159">
        <v>147638.7771635727</v>
      </c>
      <c r="D14" s="159">
        <v>0</v>
      </c>
      <c r="E14" s="159">
        <v>147638.7771635727</v>
      </c>
      <c r="F14" s="159">
        <v>0</v>
      </c>
      <c r="G14" s="159">
        <v>0</v>
      </c>
      <c r="H14" s="159">
        <v>0</v>
      </c>
      <c r="I14" s="159">
        <v>83357.297113024033</v>
      </c>
      <c r="J14" s="159">
        <v>83357.297113024033</v>
      </c>
      <c r="K14" s="159">
        <v>0</v>
      </c>
      <c r="L14" s="159">
        <v>0</v>
      </c>
      <c r="M14" s="159">
        <v>0</v>
      </c>
      <c r="N14" s="159">
        <v>0</v>
      </c>
      <c r="O14" s="159">
        <v>64281.480050548664</v>
      </c>
    </row>
    <row r="15" spans="1:15" s="56" customFormat="1" ht="13.5" x14ac:dyDescent="0.2">
      <c r="A15" s="250" t="s">
        <v>338</v>
      </c>
      <c r="B15" s="250" t="s">
        <v>339</v>
      </c>
      <c r="C15" s="159">
        <v>608415</v>
      </c>
      <c r="D15" s="159">
        <v>608415</v>
      </c>
      <c r="E15" s="159">
        <v>0</v>
      </c>
      <c r="F15" s="159">
        <v>0</v>
      </c>
      <c r="G15" s="159">
        <v>0</v>
      </c>
      <c r="H15" s="159">
        <v>0</v>
      </c>
      <c r="I15" s="159">
        <v>193035</v>
      </c>
      <c r="J15" s="159">
        <v>193035</v>
      </c>
      <c r="K15" s="159">
        <v>0</v>
      </c>
      <c r="L15" s="159">
        <v>0</v>
      </c>
      <c r="M15" s="159">
        <v>0</v>
      </c>
      <c r="N15" s="159">
        <v>0</v>
      </c>
      <c r="O15" s="159">
        <v>415380</v>
      </c>
    </row>
    <row r="16" spans="1:15" s="56" customFormat="1" ht="27" x14ac:dyDescent="0.2">
      <c r="A16" s="250" t="s">
        <v>340</v>
      </c>
      <c r="B16" s="250" t="s">
        <v>341</v>
      </c>
      <c r="C16" s="159">
        <v>33471</v>
      </c>
      <c r="D16" s="159">
        <v>0</v>
      </c>
      <c r="E16" s="159">
        <v>33471</v>
      </c>
      <c r="F16" s="159">
        <v>0</v>
      </c>
      <c r="G16" s="159">
        <v>0</v>
      </c>
      <c r="H16" s="159">
        <v>0</v>
      </c>
      <c r="I16" s="159">
        <v>14392.5</v>
      </c>
      <c r="J16" s="159">
        <v>14392.5</v>
      </c>
      <c r="K16" s="159">
        <v>0</v>
      </c>
      <c r="L16" s="159">
        <v>0</v>
      </c>
      <c r="M16" s="159">
        <v>0</v>
      </c>
      <c r="N16" s="159">
        <v>0</v>
      </c>
      <c r="O16" s="159">
        <v>19078.5</v>
      </c>
    </row>
    <row r="17" spans="1:15" s="56" customFormat="1" ht="14.4" customHeight="1" x14ac:dyDescent="0.2">
      <c r="A17" s="339" t="s">
        <v>342</v>
      </c>
      <c r="B17" s="250" t="s">
        <v>343</v>
      </c>
      <c r="C17" s="159">
        <v>117140</v>
      </c>
      <c r="D17" s="159">
        <v>117140</v>
      </c>
      <c r="E17" s="159">
        <v>0</v>
      </c>
      <c r="F17" s="159">
        <v>0</v>
      </c>
      <c r="G17" s="159">
        <v>0</v>
      </c>
      <c r="H17" s="159">
        <v>0</v>
      </c>
      <c r="I17" s="159">
        <v>43680</v>
      </c>
      <c r="J17" s="159">
        <v>0</v>
      </c>
      <c r="K17" s="159">
        <v>43680</v>
      </c>
      <c r="L17" s="159">
        <v>0</v>
      </c>
      <c r="M17" s="159">
        <v>0</v>
      </c>
      <c r="N17" s="159">
        <v>0</v>
      </c>
      <c r="O17" s="159">
        <v>73460</v>
      </c>
    </row>
    <row r="18" spans="1:15" s="56" customFormat="1" ht="14.4" customHeight="1" x14ac:dyDescent="0.2">
      <c r="A18" s="339"/>
      <c r="B18" s="250" t="s">
        <v>344</v>
      </c>
      <c r="C18" s="159">
        <v>291641</v>
      </c>
      <c r="D18" s="159">
        <v>291641</v>
      </c>
      <c r="E18" s="159">
        <v>0</v>
      </c>
      <c r="F18" s="159">
        <v>0</v>
      </c>
      <c r="G18" s="159">
        <v>0</v>
      </c>
      <c r="H18" s="159">
        <v>0</v>
      </c>
      <c r="I18" s="159">
        <v>131481</v>
      </c>
      <c r="J18" s="159">
        <v>114226</v>
      </c>
      <c r="K18" s="159">
        <v>0</v>
      </c>
      <c r="L18" s="159">
        <v>0</v>
      </c>
      <c r="M18" s="159">
        <v>0</v>
      </c>
      <c r="N18" s="159">
        <v>17255</v>
      </c>
      <c r="O18" s="159">
        <v>160160</v>
      </c>
    </row>
    <row r="19" spans="1:15" s="56" customFormat="1" ht="28.8" x14ac:dyDescent="0.2">
      <c r="A19" s="339" t="s">
        <v>345</v>
      </c>
      <c r="B19" s="250" t="s">
        <v>346</v>
      </c>
      <c r="C19" s="159">
        <v>195556</v>
      </c>
      <c r="D19" s="159">
        <v>195556</v>
      </c>
      <c r="E19" s="159">
        <v>0</v>
      </c>
      <c r="F19" s="159">
        <v>0</v>
      </c>
      <c r="G19" s="159">
        <v>0</v>
      </c>
      <c r="H19" s="159">
        <v>0</v>
      </c>
      <c r="I19" s="159">
        <v>75123</v>
      </c>
      <c r="J19" s="159">
        <v>0</v>
      </c>
      <c r="K19" s="159">
        <v>75123</v>
      </c>
      <c r="L19" s="159">
        <v>0</v>
      </c>
      <c r="M19" s="159">
        <v>0</v>
      </c>
      <c r="N19" s="159">
        <v>0</v>
      </c>
      <c r="O19" s="159">
        <v>120433</v>
      </c>
    </row>
    <row r="20" spans="1:15" s="56" customFormat="1" ht="29.1" customHeight="1" x14ac:dyDescent="0.2">
      <c r="A20" s="339"/>
      <c r="B20" s="250" t="s">
        <v>347</v>
      </c>
      <c r="C20" s="159">
        <v>276822</v>
      </c>
      <c r="D20" s="159">
        <v>0</v>
      </c>
      <c r="E20" s="159">
        <v>276822</v>
      </c>
      <c r="F20" s="159">
        <v>0</v>
      </c>
      <c r="G20" s="159">
        <v>0</v>
      </c>
      <c r="H20" s="159">
        <v>0</v>
      </c>
      <c r="I20" s="159">
        <v>179934.3</v>
      </c>
      <c r="J20" s="159">
        <v>179934.3</v>
      </c>
      <c r="K20" s="159">
        <v>0</v>
      </c>
      <c r="L20" s="159">
        <v>0</v>
      </c>
      <c r="M20" s="159">
        <v>0</v>
      </c>
      <c r="N20" s="159">
        <v>0</v>
      </c>
      <c r="O20" s="159">
        <v>96887.700000000012</v>
      </c>
    </row>
    <row r="21" spans="1:15" s="56" customFormat="1" ht="28.8" x14ac:dyDescent="0.2">
      <c r="A21" s="250" t="s">
        <v>348</v>
      </c>
      <c r="B21" s="250" t="s">
        <v>349</v>
      </c>
      <c r="C21" s="159">
        <v>28546</v>
      </c>
      <c r="D21" s="159">
        <v>0</v>
      </c>
      <c r="E21" s="159">
        <v>28546</v>
      </c>
      <c r="F21" s="159">
        <v>0</v>
      </c>
      <c r="G21" s="159">
        <v>0</v>
      </c>
      <c r="H21" s="159">
        <v>0</v>
      </c>
      <c r="I21" s="159">
        <v>22436</v>
      </c>
      <c r="J21" s="159">
        <v>22436</v>
      </c>
      <c r="K21" s="159">
        <v>0</v>
      </c>
      <c r="L21" s="159">
        <v>0</v>
      </c>
      <c r="M21" s="159">
        <v>0</v>
      </c>
      <c r="N21" s="159">
        <v>0</v>
      </c>
      <c r="O21" s="159">
        <v>6110</v>
      </c>
    </row>
    <row r="22" spans="1:15" s="56" customFormat="1" x14ac:dyDescent="0.2">
      <c r="A22" s="250" t="s">
        <v>350</v>
      </c>
      <c r="B22" s="250" t="s">
        <v>351</v>
      </c>
      <c r="C22" s="159">
        <v>57331</v>
      </c>
      <c r="D22" s="159">
        <v>0</v>
      </c>
      <c r="E22" s="159">
        <v>57331</v>
      </c>
      <c r="F22" s="159">
        <v>0</v>
      </c>
      <c r="G22" s="159">
        <v>0</v>
      </c>
      <c r="H22" s="159">
        <v>0</v>
      </c>
      <c r="I22" s="159">
        <v>26885</v>
      </c>
      <c r="J22" s="159">
        <v>26885</v>
      </c>
      <c r="K22" s="159">
        <v>0</v>
      </c>
      <c r="L22" s="159">
        <v>0</v>
      </c>
      <c r="M22" s="159">
        <v>0</v>
      </c>
      <c r="N22" s="159">
        <v>0</v>
      </c>
      <c r="O22" s="159">
        <v>30446</v>
      </c>
    </row>
    <row r="23" spans="1:15" s="56" customFormat="1" ht="14.4" customHeight="1" x14ac:dyDescent="0.2">
      <c r="A23" s="339" t="s">
        <v>352</v>
      </c>
      <c r="B23" s="250" t="s">
        <v>353</v>
      </c>
      <c r="C23" s="159">
        <v>137365</v>
      </c>
      <c r="D23" s="159">
        <v>0</v>
      </c>
      <c r="E23" s="159">
        <v>137365</v>
      </c>
      <c r="F23" s="159">
        <v>0</v>
      </c>
      <c r="G23" s="159">
        <v>0</v>
      </c>
      <c r="H23" s="159">
        <v>0</v>
      </c>
      <c r="I23" s="159">
        <v>83288</v>
      </c>
      <c r="J23" s="159">
        <v>83288</v>
      </c>
      <c r="K23" s="159">
        <v>0</v>
      </c>
      <c r="L23" s="159">
        <v>0</v>
      </c>
      <c r="M23" s="159">
        <v>0</v>
      </c>
      <c r="N23" s="159">
        <v>0</v>
      </c>
      <c r="O23" s="159">
        <v>54077</v>
      </c>
    </row>
    <row r="24" spans="1:15" s="56" customFormat="1" ht="14.4" customHeight="1" x14ac:dyDescent="0.2">
      <c r="A24" s="339"/>
      <c r="B24" s="250" t="s">
        <v>354</v>
      </c>
      <c r="C24" s="159">
        <v>155087</v>
      </c>
      <c r="D24" s="159">
        <v>0</v>
      </c>
      <c r="E24" s="159">
        <v>155087</v>
      </c>
      <c r="F24" s="159">
        <v>0</v>
      </c>
      <c r="G24" s="159">
        <v>0</v>
      </c>
      <c r="H24" s="159">
        <v>0</v>
      </c>
      <c r="I24" s="159">
        <v>70594</v>
      </c>
      <c r="J24" s="159">
        <v>70594</v>
      </c>
      <c r="K24" s="159">
        <v>0</v>
      </c>
      <c r="L24" s="159">
        <v>0</v>
      </c>
      <c r="M24" s="159">
        <v>0</v>
      </c>
      <c r="N24" s="159">
        <v>0</v>
      </c>
      <c r="O24" s="159">
        <v>84493</v>
      </c>
    </row>
    <row r="25" spans="1:15" s="56" customFormat="1" x14ac:dyDescent="0.2">
      <c r="A25" s="339"/>
      <c r="B25" s="250" t="s">
        <v>355</v>
      </c>
      <c r="C25" s="159">
        <v>230285</v>
      </c>
      <c r="D25" s="159">
        <v>0</v>
      </c>
      <c r="E25" s="159">
        <v>230285</v>
      </c>
      <c r="F25" s="159">
        <v>0</v>
      </c>
      <c r="G25" s="159">
        <v>0</v>
      </c>
      <c r="H25" s="159">
        <v>0</v>
      </c>
      <c r="I25" s="159">
        <v>174895</v>
      </c>
      <c r="J25" s="159">
        <v>174895</v>
      </c>
      <c r="K25" s="159">
        <v>0</v>
      </c>
      <c r="L25" s="159">
        <v>0</v>
      </c>
      <c r="M25" s="159">
        <v>0</v>
      </c>
      <c r="N25" s="159">
        <v>0</v>
      </c>
      <c r="O25" s="159">
        <v>55390</v>
      </c>
    </row>
    <row r="26" spans="1:15" s="56" customFormat="1" ht="28.8" x14ac:dyDescent="0.2">
      <c r="A26" s="339"/>
      <c r="B26" s="250" t="s">
        <v>356</v>
      </c>
      <c r="C26" s="159">
        <v>71240</v>
      </c>
      <c r="D26" s="159">
        <v>0</v>
      </c>
      <c r="E26" s="159">
        <v>71240</v>
      </c>
      <c r="F26" s="159">
        <v>0</v>
      </c>
      <c r="G26" s="159">
        <v>0</v>
      </c>
      <c r="H26" s="159">
        <v>0</v>
      </c>
      <c r="I26" s="159">
        <v>42744</v>
      </c>
      <c r="J26" s="159">
        <v>42744</v>
      </c>
      <c r="K26" s="159">
        <v>0</v>
      </c>
      <c r="L26" s="159">
        <v>0</v>
      </c>
      <c r="M26" s="159">
        <v>0</v>
      </c>
      <c r="N26" s="159">
        <v>0</v>
      </c>
      <c r="O26" s="159">
        <v>28496</v>
      </c>
    </row>
    <row r="27" spans="1:15" s="56" customFormat="1" x14ac:dyDescent="0.2">
      <c r="A27" s="339"/>
      <c r="B27" s="250" t="s">
        <v>357</v>
      </c>
      <c r="C27" s="159">
        <v>402426</v>
      </c>
      <c r="D27" s="159">
        <v>0</v>
      </c>
      <c r="E27" s="159">
        <v>402426</v>
      </c>
      <c r="F27" s="159">
        <v>0</v>
      </c>
      <c r="G27" s="159">
        <v>0</v>
      </c>
      <c r="H27" s="159">
        <v>0</v>
      </c>
      <c r="I27" s="159">
        <v>278818</v>
      </c>
      <c r="J27" s="159">
        <v>278818</v>
      </c>
      <c r="K27" s="159">
        <v>0</v>
      </c>
      <c r="L27" s="159">
        <v>0</v>
      </c>
      <c r="M27" s="159">
        <v>0</v>
      </c>
      <c r="N27" s="159">
        <v>0</v>
      </c>
      <c r="O27" s="159">
        <v>123608</v>
      </c>
    </row>
    <row r="28" spans="1:15" s="56" customFormat="1" x14ac:dyDescent="0.2">
      <c r="A28" s="339"/>
      <c r="B28" s="250" t="s">
        <v>358</v>
      </c>
      <c r="C28" s="159">
        <v>309544</v>
      </c>
      <c r="D28" s="159">
        <v>0</v>
      </c>
      <c r="E28" s="159">
        <v>309544</v>
      </c>
      <c r="F28" s="159">
        <v>0</v>
      </c>
      <c r="G28" s="159">
        <v>0</v>
      </c>
      <c r="H28" s="159">
        <v>0</v>
      </c>
      <c r="I28" s="159">
        <v>223097</v>
      </c>
      <c r="J28" s="159">
        <v>176561</v>
      </c>
      <c r="K28" s="159">
        <v>0</v>
      </c>
      <c r="L28" s="159">
        <v>0</v>
      </c>
      <c r="M28" s="159">
        <v>0</v>
      </c>
      <c r="N28" s="159">
        <v>46536</v>
      </c>
      <c r="O28" s="159">
        <v>86447</v>
      </c>
    </row>
    <row r="29" spans="1:15" s="56" customFormat="1" ht="28.8" x14ac:dyDescent="0.2">
      <c r="A29" s="250" t="s">
        <v>359</v>
      </c>
      <c r="B29" s="250" t="s">
        <v>360</v>
      </c>
      <c r="C29" s="159">
        <v>96688</v>
      </c>
      <c r="D29" s="159">
        <v>0</v>
      </c>
      <c r="E29" s="159">
        <v>96688</v>
      </c>
      <c r="F29" s="159">
        <v>0</v>
      </c>
      <c r="G29" s="159">
        <v>0</v>
      </c>
      <c r="H29" s="159">
        <v>0</v>
      </c>
      <c r="I29" s="159">
        <v>49343</v>
      </c>
      <c r="J29" s="159">
        <v>0</v>
      </c>
      <c r="K29" s="159">
        <v>49343</v>
      </c>
      <c r="L29" s="159">
        <v>0</v>
      </c>
      <c r="M29" s="159">
        <v>0</v>
      </c>
      <c r="N29" s="159">
        <v>0</v>
      </c>
      <c r="O29" s="159">
        <v>47345</v>
      </c>
    </row>
    <row r="30" spans="1:15" s="56" customFormat="1" ht="28.8" x14ac:dyDescent="0.2">
      <c r="A30" s="250" t="s">
        <v>361</v>
      </c>
      <c r="B30" s="250" t="s">
        <v>362</v>
      </c>
      <c r="C30" s="159">
        <v>75980</v>
      </c>
      <c r="D30" s="159">
        <v>75048</v>
      </c>
      <c r="E30" s="159">
        <v>932</v>
      </c>
      <c r="F30" s="159">
        <v>0</v>
      </c>
      <c r="G30" s="159">
        <v>0</v>
      </c>
      <c r="H30" s="159">
        <v>0</v>
      </c>
      <c r="I30" s="159">
        <v>17918</v>
      </c>
      <c r="J30" s="159">
        <v>0</v>
      </c>
      <c r="K30" s="159">
        <v>0</v>
      </c>
      <c r="L30" s="159">
        <v>0</v>
      </c>
      <c r="M30" s="159">
        <v>0</v>
      </c>
      <c r="N30" s="159">
        <v>17918</v>
      </c>
      <c r="O30" s="159">
        <v>58062</v>
      </c>
    </row>
    <row r="31" spans="1:15" s="56" customFormat="1" ht="28.8" x14ac:dyDescent="0.2">
      <c r="A31" s="250" t="s">
        <v>363</v>
      </c>
      <c r="B31" s="250" t="s">
        <v>364</v>
      </c>
      <c r="C31" s="159">
        <v>111349</v>
      </c>
      <c r="D31" s="159">
        <v>0</v>
      </c>
      <c r="E31" s="159">
        <v>111349</v>
      </c>
      <c r="F31" s="159">
        <v>0</v>
      </c>
      <c r="G31" s="159">
        <v>0</v>
      </c>
      <c r="H31" s="159">
        <v>0</v>
      </c>
      <c r="I31" s="159">
        <v>75417</v>
      </c>
      <c r="J31" s="159">
        <v>75417</v>
      </c>
      <c r="K31" s="159">
        <v>0</v>
      </c>
      <c r="L31" s="159">
        <v>0</v>
      </c>
      <c r="M31" s="159">
        <v>0</v>
      </c>
      <c r="N31" s="159">
        <v>0</v>
      </c>
      <c r="O31" s="159">
        <v>35932</v>
      </c>
    </row>
    <row r="32" spans="1:15" s="56" customFormat="1" ht="28.8" x14ac:dyDescent="0.2">
      <c r="A32" s="250" t="s">
        <v>365</v>
      </c>
      <c r="B32" s="250" t="s">
        <v>366</v>
      </c>
      <c r="C32" s="159">
        <v>161470.12</v>
      </c>
      <c r="D32" s="159">
        <v>0</v>
      </c>
      <c r="E32" s="159">
        <v>161470.1</v>
      </c>
      <c r="F32" s="159">
        <v>0</v>
      </c>
      <c r="G32" s="159">
        <v>0</v>
      </c>
      <c r="H32" s="159">
        <v>0</v>
      </c>
      <c r="I32" s="159">
        <v>130258.68</v>
      </c>
      <c r="J32" s="159">
        <v>130258.68</v>
      </c>
      <c r="K32" s="159">
        <v>0</v>
      </c>
      <c r="L32" s="159">
        <v>0</v>
      </c>
      <c r="M32" s="159">
        <v>0</v>
      </c>
      <c r="N32" s="159">
        <v>0</v>
      </c>
      <c r="O32" s="159">
        <v>31211.440000000002</v>
      </c>
    </row>
    <row r="33" spans="1:15" s="56" customFormat="1" ht="28.8" x14ac:dyDescent="0.2">
      <c r="A33" s="250" t="s">
        <v>367</v>
      </c>
      <c r="B33" s="250" t="s">
        <v>368</v>
      </c>
      <c r="C33" s="159">
        <v>0</v>
      </c>
      <c r="D33" s="159">
        <v>0</v>
      </c>
      <c r="E33" s="159">
        <v>0</v>
      </c>
      <c r="F33" s="159">
        <v>0</v>
      </c>
      <c r="G33" s="159">
        <v>0</v>
      </c>
      <c r="H33" s="159">
        <v>0</v>
      </c>
      <c r="I33" s="159">
        <v>0</v>
      </c>
      <c r="J33" s="159">
        <v>0</v>
      </c>
      <c r="K33" s="159">
        <v>0</v>
      </c>
      <c r="L33" s="159">
        <v>0</v>
      </c>
      <c r="M33" s="159">
        <v>0</v>
      </c>
      <c r="N33" s="159">
        <v>0</v>
      </c>
      <c r="O33" s="159">
        <v>0</v>
      </c>
    </row>
    <row r="34" spans="1:15" s="56" customFormat="1" x14ac:dyDescent="0.2">
      <c r="A34" s="252" t="s">
        <v>62</v>
      </c>
      <c r="B34" s="252"/>
      <c r="C34" s="160">
        <v>4428823.8971635727</v>
      </c>
      <c r="D34" s="160">
        <v>1843259</v>
      </c>
      <c r="E34" s="160">
        <v>2585564.8771635727</v>
      </c>
      <c r="F34" s="160">
        <v>0</v>
      </c>
      <c r="G34" s="160">
        <v>0</v>
      </c>
      <c r="H34" s="160">
        <v>0</v>
      </c>
      <c r="I34" s="160">
        <v>2500527.2771130246</v>
      </c>
      <c r="J34" s="160">
        <v>1849825.7771130239</v>
      </c>
      <c r="K34" s="160">
        <v>454959</v>
      </c>
      <c r="L34" s="160">
        <v>0</v>
      </c>
      <c r="M34" s="160">
        <v>2384</v>
      </c>
      <c r="N34" s="160">
        <v>191986.5</v>
      </c>
      <c r="O34" s="160">
        <v>1928296.6200505486</v>
      </c>
    </row>
    <row r="35" spans="1:15" s="56" customFormat="1" x14ac:dyDescent="0.2">
      <c r="A35" s="56" t="s">
        <v>369</v>
      </c>
    </row>
    <row r="36" spans="1:15" s="56" customFormat="1" x14ac:dyDescent="0.2"/>
  </sheetData>
  <mergeCells count="22">
    <mergeCell ref="D5:H6"/>
    <mergeCell ref="A17:A18"/>
    <mergeCell ref="A4:C4"/>
    <mergeCell ref="A5:A8"/>
    <mergeCell ref="B5:B8"/>
    <mergeCell ref="C5:C8"/>
    <mergeCell ref="A19:A20"/>
    <mergeCell ref="A23:A28"/>
    <mergeCell ref="J5:N6"/>
    <mergeCell ref="O5:O8"/>
    <mergeCell ref="D7:D8"/>
    <mergeCell ref="E7:E8"/>
    <mergeCell ref="F7:F8"/>
    <mergeCell ref="G7:G8"/>
    <mergeCell ref="H7:H8"/>
    <mergeCell ref="J7:J8"/>
    <mergeCell ref="K7:K8"/>
    <mergeCell ref="L7:L8"/>
    <mergeCell ref="I5:I8"/>
    <mergeCell ref="M7:M8"/>
    <mergeCell ref="N7:N8"/>
    <mergeCell ref="A12:A13"/>
  </mergeCells>
  <phoneticPr fontId="1"/>
  <hyperlinks>
    <hyperlink ref="O1" location="Contents!A1" display="Contents" xr:uid="{26663BB0-3D27-4398-B53D-E3120B52F4B6}"/>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25"/>
  <sheetViews>
    <sheetView zoomScaleNormal="100" workbookViewId="0"/>
  </sheetViews>
  <sheetFormatPr defaultRowHeight="13.2" x14ac:dyDescent="0.2"/>
  <cols>
    <col min="1" max="1" width="31.33203125" customWidth="1"/>
    <col min="2" max="2" width="11.21875" customWidth="1"/>
    <col min="3" max="4" width="14.21875" customWidth="1"/>
    <col min="5" max="5" width="6.21875" customWidth="1"/>
    <col min="6" max="6" width="12.21875" customWidth="1"/>
    <col min="7" max="7" width="9.5546875" customWidth="1"/>
    <col min="8" max="8" width="11.21875" customWidth="1"/>
    <col min="9" max="9" width="12.6640625" customWidth="1"/>
    <col min="10" max="10" width="10.21875" customWidth="1"/>
    <col min="11" max="11" width="12.6640625" customWidth="1"/>
    <col min="12" max="12" width="7.6640625" customWidth="1"/>
    <col min="13" max="13" width="17.109375" customWidth="1"/>
    <col min="14" max="14" width="9.21875" style="118" customWidth="1"/>
    <col min="19" max="22" width="9.77734375"/>
    <col min="23" max="23" width="10" customWidth="1"/>
  </cols>
  <sheetData>
    <row r="1" spans="1:17" s="4" customFormat="1" ht="14.4" x14ac:dyDescent="0.2">
      <c r="B1" s="56"/>
      <c r="N1" s="109" t="s">
        <v>24</v>
      </c>
    </row>
    <row r="2" spans="1:17" s="4" customFormat="1" ht="18.600000000000001" x14ac:dyDescent="0.2">
      <c r="A2" s="7" t="s">
        <v>21</v>
      </c>
      <c r="B2" s="58"/>
      <c r="N2" s="56"/>
    </row>
    <row r="4" spans="1:17" s="5" customFormat="1" ht="15" customHeight="1" x14ac:dyDescent="0.2">
      <c r="A4" s="275" t="s">
        <v>370</v>
      </c>
      <c r="B4" s="275"/>
      <c r="C4" s="275"/>
      <c r="D4" s="275"/>
      <c r="N4" s="115" t="s">
        <v>371</v>
      </c>
    </row>
    <row r="5" spans="1:17" s="4" customFormat="1" ht="14.4" x14ac:dyDescent="0.2">
      <c r="A5" s="341" t="s">
        <v>268</v>
      </c>
      <c r="B5" s="344" t="s">
        <v>372</v>
      </c>
      <c r="C5" s="340" t="s">
        <v>313</v>
      </c>
      <c r="D5" s="341"/>
      <c r="E5" s="341"/>
      <c r="F5" s="341"/>
      <c r="G5" s="341"/>
      <c r="H5" s="344" t="s">
        <v>314</v>
      </c>
      <c r="I5" s="340" t="s">
        <v>315</v>
      </c>
      <c r="J5" s="341"/>
      <c r="K5" s="341"/>
      <c r="L5" s="341"/>
      <c r="M5" s="341"/>
      <c r="N5" s="346" t="s">
        <v>316</v>
      </c>
    </row>
    <row r="6" spans="1:17" s="4" customFormat="1" ht="14.4" x14ac:dyDescent="0.2">
      <c r="A6" s="341"/>
      <c r="B6" s="344"/>
      <c r="C6" s="340"/>
      <c r="D6" s="341"/>
      <c r="E6" s="341"/>
      <c r="F6" s="341"/>
      <c r="G6" s="341"/>
      <c r="H6" s="344"/>
      <c r="I6" s="340"/>
      <c r="J6" s="341"/>
      <c r="K6" s="341"/>
      <c r="L6" s="341"/>
      <c r="M6" s="341"/>
      <c r="N6" s="346"/>
    </row>
    <row r="7" spans="1:17" s="4" customFormat="1" ht="14.4" x14ac:dyDescent="0.2">
      <c r="A7" s="341"/>
      <c r="B7" s="341"/>
      <c r="C7" s="341" t="s">
        <v>373</v>
      </c>
      <c r="D7" s="341" t="s">
        <v>318</v>
      </c>
      <c r="E7" s="341" t="s">
        <v>319</v>
      </c>
      <c r="F7" s="341" t="s">
        <v>320</v>
      </c>
      <c r="G7" s="341" t="s">
        <v>321</v>
      </c>
      <c r="H7" s="341"/>
      <c r="I7" s="341" t="s">
        <v>322</v>
      </c>
      <c r="J7" s="342" t="s">
        <v>323</v>
      </c>
      <c r="K7" s="341" t="s">
        <v>324</v>
      </c>
      <c r="L7" s="341" t="s">
        <v>325</v>
      </c>
      <c r="M7" s="341" t="s">
        <v>326</v>
      </c>
      <c r="N7" s="346"/>
    </row>
    <row r="8" spans="1:17" s="4" customFormat="1" ht="67.05" customHeight="1" x14ac:dyDescent="0.2">
      <c r="A8" s="341"/>
      <c r="B8" s="341"/>
      <c r="C8" s="341"/>
      <c r="D8" s="341"/>
      <c r="E8" s="341"/>
      <c r="F8" s="341"/>
      <c r="G8" s="341"/>
      <c r="H8" s="341"/>
      <c r="I8" s="341"/>
      <c r="J8" s="343"/>
      <c r="K8" s="341"/>
      <c r="L8" s="341"/>
      <c r="M8" s="341"/>
      <c r="N8" s="346"/>
    </row>
    <row r="9" spans="1:17" s="4" customFormat="1" ht="13.5" x14ac:dyDescent="0.2">
      <c r="A9" s="253" t="s">
        <v>374</v>
      </c>
      <c r="B9" s="160">
        <f>SUM(B10:B16)</f>
        <v>1305001</v>
      </c>
      <c r="C9" s="160">
        <f>SUM(C10:C16)</f>
        <v>789162</v>
      </c>
      <c r="D9" s="160">
        <f>SUM(D10:D16)</f>
        <v>515839</v>
      </c>
      <c r="E9" s="160">
        <f t="shared" ref="E9:M9" si="0">SUM(E10:E16)</f>
        <v>0</v>
      </c>
      <c r="F9" s="160">
        <f t="shared" si="0"/>
        <v>0</v>
      </c>
      <c r="G9" s="160">
        <f t="shared" si="0"/>
        <v>0</v>
      </c>
      <c r="H9" s="160">
        <f t="shared" si="0"/>
        <v>919377</v>
      </c>
      <c r="I9" s="160">
        <f t="shared" si="0"/>
        <v>539663</v>
      </c>
      <c r="J9" s="160">
        <f>SUM(J10:J16)</f>
        <v>379714</v>
      </c>
      <c r="K9" s="178">
        <f t="shared" si="0"/>
        <v>0</v>
      </c>
      <c r="L9" s="178">
        <f t="shared" si="0"/>
        <v>0</v>
      </c>
      <c r="M9" s="178">
        <f t="shared" si="0"/>
        <v>0</v>
      </c>
      <c r="N9" s="178">
        <f>SUM(N10:N16)</f>
        <v>385624</v>
      </c>
      <c r="O9" s="113"/>
      <c r="P9" s="113"/>
      <c r="Q9" s="113"/>
    </row>
    <row r="10" spans="1:17" s="4" customFormat="1" ht="13.5" x14ac:dyDescent="0.2">
      <c r="A10" s="61" t="s">
        <v>276</v>
      </c>
      <c r="B10" s="159">
        <f>C10+D10</f>
        <v>186191</v>
      </c>
      <c r="C10" s="159">
        <v>0</v>
      </c>
      <c r="D10" s="159">
        <v>186191</v>
      </c>
      <c r="E10" s="159">
        <v>0</v>
      </c>
      <c r="F10" s="159">
        <v>0</v>
      </c>
      <c r="G10" s="159">
        <v>0</v>
      </c>
      <c r="H10" s="159">
        <f>I10+J10+K10+L10+M10</f>
        <v>155171</v>
      </c>
      <c r="I10" s="159">
        <v>155171</v>
      </c>
      <c r="J10" s="159">
        <v>0</v>
      </c>
      <c r="K10" s="179">
        <v>0</v>
      </c>
      <c r="L10" s="179">
        <v>0</v>
      </c>
      <c r="M10" s="179">
        <v>0</v>
      </c>
      <c r="N10" s="180">
        <f>B10-H10</f>
        <v>31020</v>
      </c>
      <c r="P10" s="113"/>
      <c r="Q10" s="113"/>
    </row>
    <row r="11" spans="1:17" s="4" customFormat="1" ht="13.5" x14ac:dyDescent="0.2">
      <c r="A11" s="61" t="s">
        <v>375</v>
      </c>
      <c r="B11" s="159">
        <f t="shared" ref="B11:B22" si="1">C11+D11</f>
        <v>175306</v>
      </c>
      <c r="C11" s="159">
        <v>122891</v>
      </c>
      <c r="D11" s="159">
        <v>52415</v>
      </c>
      <c r="E11" s="159">
        <v>0</v>
      </c>
      <c r="F11" s="159">
        <v>0</v>
      </c>
      <c r="G11" s="159">
        <v>0</v>
      </c>
      <c r="H11" s="159">
        <f t="shared" ref="H11:H16" si="2">I11+J11+K11+L11+M11</f>
        <v>137359</v>
      </c>
      <c r="I11" s="159">
        <v>0</v>
      </c>
      <c r="J11" s="159">
        <v>137359</v>
      </c>
      <c r="K11" s="179">
        <v>0</v>
      </c>
      <c r="L11" s="179">
        <v>0</v>
      </c>
      <c r="M11" s="179">
        <v>0</v>
      </c>
      <c r="N11" s="180">
        <f t="shared" ref="N11:N22" si="3">B11-H11</f>
        <v>37947</v>
      </c>
      <c r="P11" s="113"/>
      <c r="Q11" s="113"/>
    </row>
    <row r="12" spans="1:17" s="4" customFormat="1" ht="13.5" x14ac:dyDescent="0.2">
      <c r="A12" s="61" t="s">
        <v>376</v>
      </c>
      <c r="B12" s="159">
        <f t="shared" si="1"/>
        <v>434118</v>
      </c>
      <c r="C12" s="159">
        <v>434118</v>
      </c>
      <c r="D12" s="159">
        <v>0</v>
      </c>
      <c r="E12" s="159">
        <v>0</v>
      </c>
      <c r="F12" s="159">
        <v>0</v>
      </c>
      <c r="G12" s="159">
        <v>0</v>
      </c>
      <c r="H12" s="159">
        <f t="shared" si="2"/>
        <v>242355</v>
      </c>
      <c r="I12" s="159">
        <v>0</v>
      </c>
      <c r="J12" s="159">
        <v>242355</v>
      </c>
      <c r="K12" s="179">
        <v>0</v>
      </c>
      <c r="L12" s="179">
        <v>0</v>
      </c>
      <c r="M12" s="179">
        <v>0</v>
      </c>
      <c r="N12" s="180">
        <f t="shared" si="3"/>
        <v>191763</v>
      </c>
      <c r="P12" s="113"/>
      <c r="Q12" s="113"/>
    </row>
    <row r="13" spans="1:17" s="4" customFormat="1" ht="13.5" x14ac:dyDescent="0.2">
      <c r="A13" s="61" t="s">
        <v>377</v>
      </c>
      <c r="B13" s="159">
        <f t="shared" si="1"/>
        <v>27683</v>
      </c>
      <c r="C13" s="159">
        <v>27683</v>
      </c>
      <c r="D13" s="159">
        <v>0</v>
      </c>
      <c r="E13" s="159">
        <v>0</v>
      </c>
      <c r="F13" s="159">
        <v>0</v>
      </c>
      <c r="G13" s="159">
        <v>0</v>
      </c>
      <c r="H13" s="159">
        <v>0</v>
      </c>
      <c r="I13" s="159" t="s">
        <v>19</v>
      </c>
      <c r="J13" s="159">
        <v>0</v>
      </c>
      <c r="K13" s="179">
        <v>0</v>
      </c>
      <c r="L13" s="179">
        <v>0</v>
      </c>
      <c r="M13" s="179">
        <v>0</v>
      </c>
      <c r="N13" s="180">
        <f t="shared" si="3"/>
        <v>27683</v>
      </c>
      <c r="P13" s="113"/>
      <c r="Q13" s="113"/>
    </row>
    <row r="14" spans="1:17" s="4" customFormat="1" ht="13.5" x14ac:dyDescent="0.2">
      <c r="A14" s="61" t="s">
        <v>278</v>
      </c>
      <c r="B14" s="159">
        <f t="shared" si="1"/>
        <v>272235</v>
      </c>
      <c r="C14" s="159">
        <v>0</v>
      </c>
      <c r="D14" s="159">
        <v>272235</v>
      </c>
      <c r="E14" s="159">
        <v>0</v>
      </c>
      <c r="F14" s="159">
        <v>0</v>
      </c>
      <c r="G14" s="159">
        <v>0</v>
      </c>
      <c r="H14" s="159">
        <f t="shared" si="2"/>
        <v>226499</v>
      </c>
      <c r="I14" s="159">
        <v>226499</v>
      </c>
      <c r="J14" s="159">
        <v>0</v>
      </c>
      <c r="K14" s="179">
        <v>0</v>
      </c>
      <c r="L14" s="179">
        <v>0</v>
      </c>
      <c r="M14" s="179">
        <v>0</v>
      </c>
      <c r="N14" s="180">
        <f t="shared" si="3"/>
        <v>45736</v>
      </c>
      <c r="P14" s="113"/>
      <c r="Q14" s="113"/>
    </row>
    <row r="15" spans="1:17" s="4" customFormat="1" ht="13.5" x14ac:dyDescent="0.2">
      <c r="A15" s="61" t="s">
        <v>284</v>
      </c>
      <c r="B15" s="159">
        <f t="shared" si="1"/>
        <v>194751</v>
      </c>
      <c r="C15" s="159">
        <v>194751</v>
      </c>
      <c r="D15" s="159">
        <v>0</v>
      </c>
      <c r="E15" s="159">
        <v>0</v>
      </c>
      <c r="F15" s="159">
        <v>0</v>
      </c>
      <c r="G15" s="159">
        <v>0</v>
      </c>
      <c r="H15" s="159">
        <f t="shared" si="2"/>
        <v>143450</v>
      </c>
      <c r="I15" s="159">
        <v>143450</v>
      </c>
      <c r="J15" s="159">
        <v>0</v>
      </c>
      <c r="K15" s="179">
        <v>0</v>
      </c>
      <c r="L15" s="179">
        <v>0</v>
      </c>
      <c r="M15" s="179">
        <v>0</v>
      </c>
      <c r="N15" s="180">
        <f t="shared" si="3"/>
        <v>51301</v>
      </c>
      <c r="O15" s="113"/>
      <c r="P15" s="113"/>
      <c r="Q15" s="113"/>
    </row>
    <row r="16" spans="1:17" s="4" customFormat="1" ht="13.5" x14ac:dyDescent="0.2">
      <c r="A16" s="61" t="s">
        <v>296</v>
      </c>
      <c r="B16" s="159">
        <f t="shared" si="1"/>
        <v>14717</v>
      </c>
      <c r="C16" s="159">
        <v>9719</v>
      </c>
      <c r="D16" s="159">
        <v>4998</v>
      </c>
      <c r="E16" s="159">
        <v>0</v>
      </c>
      <c r="F16" s="159">
        <v>0</v>
      </c>
      <c r="G16" s="159">
        <v>0</v>
      </c>
      <c r="H16" s="159">
        <f t="shared" si="2"/>
        <v>14543</v>
      </c>
      <c r="I16" s="159">
        <v>14543</v>
      </c>
      <c r="J16" s="159">
        <v>0</v>
      </c>
      <c r="K16" s="179">
        <v>0</v>
      </c>
      <c r="L16" s="179">
        <v>0</v>
      </c>
      <c r="M16" s="179">
        <v>0</v>
      </c>
      <c r="N16" s="180">
        <f t="shared" si="3"/>
        <v>174</v>
      </c>
      <c r="P16" s="113"/>
      <c r="Q16" s="113"/>
    </row>
    <row r="17" spans="1:17" s="4" customFormat="1" ht="13.5" x14ac:dyDescent="0.2">
      <c r="A17" s="60" t="s">
        <v>378</v>
      </c>
      <c r="B17" s="160">
        <f>SUM(B18:B22)</f>
        <v>410667.6</v>
      </c>
      <c r="C17" s="160">
        <f>SUM(C18:C22)</f>
        <v>201730.09999999998</v>
      </c>
      <c r="D17" s="160">
        <f t="shared" ref="D17:J17" si="4">SUM(D18:D22)</f>
        <v>208937.5</v>
      </c>
      <c r="E17" s="160">
        <f t="shared" si="4"/>
        <v>0</v>
      </c>
      <c r="F17" s="160">
        <f t="shared" si="4"/>
        <v>0</v>
      </c>
      <c r="G17" s="160">
        <f t="shared" si="4"/>
        <v>0</v>
      </c>
      <c r="H17" s="160">
        <f t="shared" si="4"/>
        <v>200302</v>
      </c>
      <c r="I17" s="160">
        <f>SUM(I18:I22)</f>
        <v>120023</v>
      </c>
      <c r="J17" s="160">
        <f t="shared" si="4"/>
        <v>80279</v>
      </c>
      <c r="K17" s="181">
        <v>0</v>
      </c>
      <c r="L17" s="181">
        <v>0</v>
      </c>
      <c r="M17" s="181">
        <v>0</v>
      </c>
      <c r="N17" s="178">
        <f t="shared" ref="N17" si="5">SUM(N18:N22)</f>
        <v>210365.59999999998</v>
      </c>
      <c r="P17" s="113"/>
      <c r="Q17" s="113"/>
    </row>
    <row r="18" spans="1:17" s="4" customFormat="1" ht="13.5" x14ac:dyDescent="0.2">
      <c r="A18" s="61" t="s">
        <v>286</v>
      </c>
      <c r="B18" s="159">
        <f t="shared" si="1"/>
        <v>92372</v>
      </c>
      <c r="C18" s="159">
        <v>55236</v>
      </c>
      <c r="D18" s="159">
        <v>37136</v>
      </c>
      <c r="E18" s="159">
        <v>0</v>
      </c>
      <c r="F18" s="159">
        <v>0</v>
      </c>
      <c r="G18" s="159">
        <v>0</v>
      </c>
      <c r="H18" s="159">
        <f t="shared" ref="H18:H22" si="6">I18+J18+K18+L18+M18</f>
        <v>50178</v>
      </c>
      <c r="I18" s="159">
        <v>50178</v>
      </c>
      <c r="J18" s="159">
        <v>0</v>
      </c>
      <c r="K18" s="179">
        <v>0</v>
      </c>
      <c r="L18" s="179">
        <v>0</v>
      </c>
      <c r="M18" s="179">
        <v>0</v>
      </c>
      <c r="N18" s="180">
        <f t="shared" si="3"/>
        <v>42194</v>
      </c>
      <c r="P18" s="113"/>
      <c r="Q18" s="113"/>
    </row>
    <row r="19" spans="1:17" s="4" customFormat="1" ht="13.5" x14ac:dyDescent="0.2">
      <c r="A19" s="61" t="s">
        <v>288</v>
      </c>
      <c r="B19" s="159">
        <f t="shared" si="1"/>
        <v>90573</v>
      </c>
      <c r="C19" s="159">
        <v>90573</v>
      </c>
      <c r="D19" s="159">
        <v>0</v>
      </c>
      <c r="E19" s="159">
        <v>0</v>
      </c>
      <c r="F19" s="159">
        <v>0</v>
      </c>
      <c r="G19" s="159">
        <v>0</v>
      </c>
      <c r="H19" s="159">
        <f t="shared" si="6"/>
        <v>25645</v>
      </c>
      <c r="I19" s="159">
        <v>0</v>
      </c>
      <c r="J19" s="159">
        <v>25645</v>
      </c>
      <c r="K19" s="179">
        <v>0</v>
      </c>
      <c r="L19" s="179">
        <v>0</v>
      </c>
      <c r="M19" s="179">
        <v>0</v>
      </c>
      <c r="N19" s="180">
        <f t="shared" si="3"/>
        <v>64928</v>
      </c>
      <c r="P19" s="113"/>
      <c r="Q19" s="113"/>
    </row>
    <row r="20" spans="1:17" s="4" customFormat="1" ht="13.5" x14ac:dyDescent="0.2">
      <c r="A20" s="61" t="s">
        <v>290</v>
      </c>
      <c r="B20" s="159">
        <f t="shared" si="1"/>
        <v>64541.5</v>
      </c>
      <c r="C20" s="159">
        <v>1625</v>
      </c>
      <c r="D20" s="159">
        <v>62916.5</v>
      </c>
      <c r="E20" s="159">
        <v>0</v>
      </c>
      <c r="F20" s="159">
        <v>0</v>
      </c>
      <c r="G20" s="159">
        <v>0</v>
      </c>
      <c r="H20" s="159">
        <f t="shared" si="6"/>
        <v>28324</v>
      </c>
      <c r="I20" s="159">
        <v>28324</v>
      </c>
      <c r="J20" s="159">
        <v>0</v>
      </c>
      <c r="K20" s="179">
        <v>0</v>
      </c>
      <c r="L20" s="179">
        <v>0</v>
      </c>
      <c r="M20" s="179">
        <v>0</v>
      </c>
      <c r="N20" s="180">
        <f t="shared" si="3"/>
        <v>36217.5</v>
      </c>
      <c r="P20" s="113"/>
      <c r="Q20" s="113"/>
    </row>
    <row r="21" spans="1:17" s="4" customFormat="1" ht="13.5" x14ac:dyDescent="0.2">
      <c r="A21" s="61" t="s">
        <v>292</v>
      </c>
      <c r="B21" s="159">
        <f t="shared" si="1"/>
        <v>106932</v>
      </c>
      <c r="C21" s="159">
        <v>0</v>
      </c>
      <c r="D21" s="159">
        <v>106932</v>
      </c>
      <c r="E21" s="159">
        <v>0</v>
      </c>
      <c r="F21" s="159">
        <v>0</v>
      </c>
      <c r="G21" s="159">
        <v>0</v>
      </c>
      <c r="H21" s="159">
        <f t="shared" si="6"/>
        <v>60142</v>
      </c>
      <c r="I21" s="159">
        <v>5508</v>
      </c>
      <c r="J21" s="159">
        <v>54634</v>
      </c>
      <c r="K21" s="179">
        <v>0</v>
      </c>
      <c r="L21" s="179">
        <v>0</v>
      </c>
      <c r="M21" s="179">
        <v>0</v>
      </c>
      <c r="N21" s="180">
        <f t="shared" si="3"/>
        <v>46790</v>
      </c>
      <c r="P21" s="113"/>
      <c r="Q21" s="113"/>
    </row>
    <row r="22" spans="1:17" s="4" customFormat="1" ht="13.5" x14ac:dyDescent="0.2">
      <c r="A22" s="61" t="s">
        <v>379</v>
      </c>
      <c r="B22" s="159">
        <f t="shared" si="1"/>
        <v>56249.099999999977</v>
      </c>
      <c r="C22" s="159">
        <v>54296.099999999977</v>
      </c>
      <c r="D22" s="159">
        <v>1953</v>
      </c>
      <c r="E22" s="159">
        <v>0</v>
      </c>
      <c r="F22" s="159">
        <v>0</v>
      </c>
      <c r="G22" s="159">
        <v>0</v>
      </c>
      <c r="H22" s="159">
        <f t="shared" si="6"/>
        <v>36013</v>
      </c>
      <c r="I22" s="159">
        <v>36013</v>
      </c>
      <c r="J22" s="159">
        <v>0</v>
      </c>
      <c r="K22" s="179">
        <v>0</v>
      </c>
      <c r="L22" s="179">
        <v>0</v>
      </c>
      <c r="M22" s="179">
        <v>0</v>
      </c>
      <c r="N22" s="180">
        <f t="shared" si="3"/>
        <v>20236.099999999977</v>
      </c>
      <c r="P22" s="113"/>
      <c r="Q22" s="113"/>
    </row>
    <row r="23" spans="1:17" s="4" customFormat="1" ht="13.5" x14ac:dyDescent="0.2">
      <c r="A23" s="60" t="s">
        <v>62</v>
      </c>
      <c r="B23" s="160">
        <f>B9+B17</f>
        <v>1715668.6</v>
      </c>
      <c r="C23" s="160">
        <f t="shared" ref="C23:M23" si="7">C9+C17</f>
        <v>990892.1</v>
      </c>
      <c r="D23" s="160">
        <f t="shared" si="7"/>
        <v>724776.5</v>
      </c>
      <c r="E23" s="160">
        <f t="shared" si="7"/>
        <v>0</v>
      </c>
      <c r="F23" s="160">
        <f t="shared" si="7"/>
        <v>0</v>
      </c>
      <c r="G23" s="160">
        <f t="shared" si="7"/>
        <v>0</v>
      </c>
      <c r="H23" s="160">
        <f t="shared" si="7"/>
        <v>1119679</v>
      </c>
      <c r="I23" s="160">
        <f t="shared" si="7"/>
        <v>659686</v>
      </c>
      <c r="J23" s="160">
        <f t="shared" si="7"/>
        <v>459993</v>
      </c>
      <c r="K23" s="160">
        <f t="shared" si="7"/>
        <v>0</v>
      </c>
      <c r="L23" s="160">
        <f t="shared" si="7"/>
        <v>0</v>
      </c>
      <c r="M23" s="160">
        <f t="shared" si="7"/>
        <v>0</v>
      </c>
      <c r="N23" s="160">
        <f>B23-H23</f>
        <v>595989.60000000009</v>
      </c>
      <c r="P23" s="113"/>
      <c r="Q23" s="113"/>
    </row>
    <row r="24" spans="1:17" s="5" customFormat="1" ht="15" x14ac:dyDescent="0.2">
      <c r="B24" s="45"/>
      <c r="N24" s="45"/>
    </row>
    <row r="25" spans="1:17" s="5" customFormat="1" ht="15" x14ac:dyDescent="0.2">
      <c r="B25" s="45"/>
      <c r="N25" s="45"/>
    </row>
  </sheetData>
  <mergeCells count="17">
    <mergeCell ref="A5:A8"/>
    <mergeCell ref="B5:B8"/>
    <mergeCell ref="C5:G6"/>
    <mergeCell ref="H5:H8"/>
    <mergeCell ref="A4:D4"/>
    <mergeCell ref="N5:N8"/>
    <mergeCell ref="C7:C8"/>
    <mergeCell ref="D7:D8"/>
    <mergeCell ref="E7:E8"/>
    <mergeCell ref="F7:F8"/>
    <mergeCell ref="G7:G8"/>
    <mergeCell ref="I7:I8"/>
    <mergeCell ref="J7:J8"/>
    <mergeCell ref="K7:K8"/>
    <mergeCell ref="L7:L8"/>
    <mergeCell ref="I5:M6"/>
    <mergeCell ref="M7:M8"/>
  </mergeCells>
  <phoneticPr fontId="1"/>
  <hyperlinks>
    <hyperlink ref="N1" location="Contents!A1" display="Contents" xr:uid="{008F7958-F218-4768-8B4E-15A1ED4B2528}"/>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41"/>
  <sheetViews>
    <sheetView zoomScale="80" zoomScaleNormal="80" workbookViewId="0">
      <selection activeCell="K1" sqref="K1"/>
    </sheetView>
  </sheetViews>
  <sheetFormatPr defaultColWidth="9.109375" defaultRowHeight="15" x14ac:dyDescent="0.2"/>
  <cols>
    <col min="1" max="1" width="6.6640625" style="5" customWidth="1"/>
    <col min="2" max="2" width="11.21875" style="5" customWidth="1"/>
    <col min="3" max="3" width="28.5546875" style="5" customWidth="1"/>
    <col min="4" max="4" width="13.21875" style="5" customWidth="1"/>
    <col min="5" max="5" width="12.6640625" style="5" customWidth="1"/>
    <col min="6" max="6" width="16.21875" style="5" customWidth="1"/>
    <col min="7" max="7" width="18.21875" style="5" customWidth="1"/>
    <col min="8" max="8" width="19.21875" style="5" customWidth="1"/>
    <col min="9" max="9" width="12.77734375" style="5" customWidth="1"/>
    <col min="10" max="10" width="14.21875" style="5" customWidth="1"/>
    <col min="11" max="11" width="16.21875" style="65" customWidth="1"/>
    <col min="12" max="16384" width="9.109375" style="5"/>
  </cols>
  <sheetData>
    <row r="1" spans="1:11" x14ac:dyDescent="0.2">
      <c r="G1"/>
      <c r="H1"/>
      <c r="I1"/>
      <c r="K1" s="109" t="s">
        <v>24</v>
      </c>
    </row>
    <row r="2" spans="1:11" ht="18.600000000000001" x14ac:dyDescent="0.2">
      <c r="A2" s="7" t="s">
        <v>21</v>
      </c>
    </row>
    <row r="3" spans="1:11" ht="15.75" customHeight="1" x14ac:dyDescent="0.2">
      <c r="A3" s="7"/>
    </row>
    <row r="4" spans="1:11" ht="16.95" x14ac:dyDescent="0.2">
      <c r="A4" s="34" t="s">
        <v>407</v>
      </c>
    </row>
    <row r="5" spans="1:11" ht="15.75" customHeight="1" x14ac:dyDescent="0.2">
      <c r="A5" s="277" t="s">
        <v>54</v>
      </c>
      <c r="B5" s="277"/>
      <c r="C5" s="31"/>
      <c r="D5" s="31"/>
      <c r="E5" s="31"/>
      <c r="F5" s="31"/>
      <c r="I5" s="31"/>
      <c r="J5" s="31"/>
    </row>
    <row r="6" spans="1:11" s="62" customFormat="1" ht="78.45" customHeight="1" x14ac:dyDescent="0.2">
      <c r="A6" s="41" t="s">
        <v>380</v>
      </c>
      <c r="B6" s="10" t="s">
        <v>311</v>
      </c>
      <c r="C6" s="41" t="s">
        <v>268</v>
      </c>
      <c r="D6" s="10" t="s">
        <v>766</v>
      </c>
      <c r="E6" s="10" t="s">
        <v>381</v>
      </c>
      <c r="F6" s="10" t="s">
        <v>382</v>
      </c>
      <c r="G6" s="10" t="s">
        <v>383</v>
      </c>
      <c r="H6" s="10" t="s">
        <v>384</v>
      </c>
      <c r="I6" s="10" t="s">
        <v>385</v>
      </c>
      <c r="J6" s="10" t="s">
        <v>386</v>
      </c>
      <c r="K6" s="111" t="s">
        <v>125</v>
      </c>
    </row>
    <row r="7" spans="1:11" s="45" customFormat="1" ht="21.75" customHeight="1" x14ac:dyDescent="0.2">
      <c r="A7" s="254"/>
      <c r="B7" s="255" t="s">
        <v>241</v>
      </c>
      <c r="C7" s="15" t="s">
        <v>387</v>
      </c>
      <c r="D7" s="164">
        <v>22072</v>
      </c>
      <c r="E7" s="164">
        <v>81239</v>
      </c>
      <c r="F7" s="161" t="s">
        <v>7</v>
      </c>
      <c r="G7" s="165">
        <v>10853.305656902099</v>
      </c>
      <c r="H7" s="162" t="s">
        <v>7</v>
      </c>
      <c r="I7" s="166">
        <v>1715668.6</v>
      </c>
      <c r="J7" s="163" t="s">
        <v>7</v>
      </c>
      <c r="K7" s="167">
        <v>2678.8782000000001</v>
      </c>
    </row>
    <row r="8" spans="1:11" s="45" customFormat="1" ht="21.75" customHeight="1" x14ac:dyDescent="0.2">
      <c r="A8" s="348" t="s">
        <v>388</v>
      </c>
      <c r="B8" s="15" t="s">
        <v>327</v>
      </c>
      <c r="C8" s="15" t="s">
        <v>389</v>
      </c>
      <c r="D8" s="164">
        <v>7712.32011074</v>
      </c>
      <c r="E8" s="164">
        <v>10127.504000000001</v>
      </c>
      <c r="F8" s="168">
        <v>0.46269397389251143</v>
      </c>
      <c r="G8" s="165">
        <v>1363.2427737600001</v>
      </c>
      <c r="H8" s="169">
        <v>6.2282297431950094E-2</v>
      </c>
      <c r="I8" s="166">
        <v>161915</v>
      </c>
      <c r="J8" s="170">
        <v>1.2743439068287528</v>
      </c>
      <c r="K8" s="171">
        <v>13.6</v>
      </c>
    </row>
    <row r="9" spans="1:11" s="45" customFormat="1" ht="21.75" customHeight="1" x14ac:dyDescent="0.2">
      <c r="A9" s="285"/>
      <c r="B9" s="15" t="s">
        <v>331</v>
      </c>
      <c r="C9" s="15" t="s">
        <v>390</v>
      </c>
      <c r="D9" s="164">
        <v>2312.32924</v>
      </c>
      <c r="E9" s="164">
        <v>4286.7550000000001</v>
      </c>
      <c r="F9" s="168">
        <v>0.33156822013489801</v>
      </c>
      <c r="G9" s="165">
        <v>273.42457644000001</v>
      </c>
      <c r="H9" s="169">
        <v>2.1148607781725146E-2</v>
      </c>
      <c r="I9" s="166">
        <v>55120</v>
      </c>
      <c r="J9" s="170">
        <v>0.29198543677192662</v>
      </c>
      <c r="K9" s="171">
        <v>90</v>
      </c>
    </row>
    <row r="10" spans="1:11" s="45" customFormat="1" ht="21.75" customHeight="1" x14ac:dyDescent="0.2">
      <c r="A10" s="285"/>
      <c r="B10" s="349" t="s">
        <v>333</v>
      </c>
      <c r="C10" s="15" t="s">
        <v>408</v>
      </c>
      <c r="D10" s="164">
        <v>5151.9589040000001</v>
      </c>
      <c r="E10" s="164">
        <v>8563</v>
      </c>
      <c r="F10" s="168">
        <v>0.24090257301277884</v>
      </c>
      <c r="G10" s="165">
        <v>270.82956599999994</v>
      </c>
      <c r="H10" s="169">
        <v>7.6192385025498303E-3</v>
      </c>
      <c r="I10" s="166">
        <v>158806</v>
      </c>
      <c r="J10" s="170">
        <v>2.994191386867926</v>
      </c>
      <c r="K10" s="172">
        <v>152.5</v>
      </c>
    </row>
    <row r="11" spans="1:11" s="45" customFormat="1" ht="21.75" customHeight="1" x14ac:dyDescent="0.2">
      <c r="A11" s="285"/>
      <c r="B11" s="310"/>
      <c r="C11" s="15" t="s">
        <v>391</v>
      </c>
      <c r="D11" s="164">
        <v>5639.1177520000001</v>
      </c>
      <c r="E11" s="164">
        <v>9912</v>
      </c>
      <c r="F11" s="168">
        <v>0.30645695718973776</v>
      </c>
      <c r="G11" s="165">
        <v>171.39817199999999</v>
      </c>
      <c r="H11" s="169">
        <v>5.2992496225790263E-3</v>
      </c>
      <c r="I11" s="166">
        <v>187802</v>
      </c>
      <c r="J11" s="170">
        <v>3.0200943567120024</v>
      </c>
      <c r="K11" s="172">
        <v>0</v>
      </c>
    </row>
    <row r="12" spans="1:11" s="45" customFormat="1" ht="57" customHeight="1" x14ac:dyDescent="0.2">
      <c r="A12" s="285"/>
      <c r="B12" s="46" t="s">
        <v>406</v>
      </c>
      <c r="C12" s="46" t="s">
        <v>392</v>
      </c>
      <c r="D12" s="164">
        <v>9845.3676063716575</v>
      </c>
      <c r="E12" s="164">
        <v>7708.8732586531396</v>
      </c>
      <c r="F12" s="168">
        <v>0.25771990411991774</v>
      </c>
      <c r="G12" s="165">
        <v>799.24144189719493</v>
      </c>
      <c r="H12" s="169">
        <v>2.671991364538245E-2</v>
      </c>
      <c r="I12" s="166">
        <v>147638.7771635727</v>
      </c>
      <c r="J12" s="170">
        <v>2.1490322021727275</v>
      </c>
      <c r="K12" s="173" t="s">
        <v>7</v>
      </c>
    </row>
    <row r="13" spans="1:11" s="45" customFormat="1" ht="21.75" customHeight="1" x14ac:dyDescent="0.2">
      <c r="A13" s="285"/>
      <c r="B13" s="15" t="s">
        <v>338</v>
      </c>
      <c r="C13" s="15" t="s">
        <v>409</v>
      </c>
      <c r="D13" s="164">
        <v>13226.773297400001</v>
      </c>
      <c r="E13" s="164">
        <v>13431</v>
      </c>
      <c r="F13" s="168">
        <v>0.12109356605296996</v>
      </c>
      <c r="G13" s="165">
        <v>1392.3486154800003</v>
      </c>
      <c r="H13" s="169">
        <v>1.2553380912619216E-2</v>
      </c>
      <c r="I13" s="166">
        <v>608415</v>
      </c>
      <c r="J13" s="170">
        <v>3.7450558757413934</v>
      </c>
      <c r="K13" s="172">
        <v>72</v>
      </c>
    </row>
    <row r="14" spans="1:11" s="45" customFormat="1" ht="21.75" customHeight="1" x14ac:dyDescent="0.2">
      <c r="A14" s="285"/>
      <c r="B14" s="15" t="s">
        <v>340</v>
      </c>
      <c r="C14" s="15" t="s">
        <v>393</v>
      </c>
      <c r="D14" s="164">
        <v>1952.8085148756547</v>
      </c>
      <c r="E14" s="164">
        <v>2463</v>
      </c>
      <c r="F14" s="168">
        <v>0.34286019739726931</v>
      </c>
      <c r="G14" s="165">
        <v>360.34554791160014</v>
      </c>
      <c r="H14" s="169">
        <v>5.0161650705724072E-2</v>
      </c>
      <c r="I14" s="166">
        <v>33471</v>
      </c>
      <c r="J14" s="170">
        <v>2.655809287878117</v>
      </c>
      <c r="K14" s="172">
        <v>65.099999999999994</v>
      </c>
    </row>
    <row r="15" spans="1:11" s="45" customFormat="1" ht="21.75" customHeight="1" x14ac:dyDescent="0.2">
      <c r="A15" s="285"/>
      <c r="B15" s="349" t="s">
        <v>345</v>
      </c>
      <c r="C15" s="15" t="s">
        <v>394</v>
      </c>
      <c r="D15" s="164">
        <v>16302.21863075122</v>
      </c>
      <c r="E15" s="164">
        <v>11490</v>
      </c>
      <c r="F15" s="168">
        <v>0.16788487673743316</v>
      </c>
      <c r="G15" s="165">
        <v>1354.1642248679998</v>
      </c>
      <c r="H15" s="169">
        <v>1.9786222277998769E-2</v>
      </c>
      <c r="I15" s="166">
        <v>195556</v>
      </c>
      <c r="J15" s="170">
        <v>1.7596935909590328</v>
      </c>
      <c r="K15" s="172">
        <v>12.73</v>
      </c>
    </row>
    <row r="16" spans="1:11" s="45" customFormat="1" ht="21.75" customHeight="1" x14ac:dyDescent="0.2">
      <c r="A16" s="285"/>
      <c r="B16" s="310"/>
      <c r="C16" s="15" t="s">
        <v>395</v>
      </c>
      <c r="D16" s="164">
        <v>22038.471614208258</v>
      </c>
      <c r="E16" s="164">
        <v>17818</v>
      </c>
      <c r="F16" s="168">
        <v>0.17012180150032</v>
      </c>
      <c r="G16" s="165">
        <v>1637.6969725976464</v>
      </c>
      <c r="H16" s="169">
        <v>1.563632053484857E-2</v>
      </c>
      <c r="I16" s="166">
        <v>276822</v>
      </c>
      <c r="J16" s="170">
        <v>0.92505949417569622</v>
      </c>
      <c r="K16" s="172">
        <v>29.04</v>
      </c>
    </row>
    <row r="17" spans="1:11" s="45" customFormat="1" ht="21.75" customHeight="1" x14ac:dyDescent="0.2">
      <c r="A17" s="285"/>
      <c r="B17" s="15" t="s">
        <v>348</v>
      </c>
      <c r="C17" s="15" t="s">
        <v>410</v>
      </c>
      <c r="D17" s="164">
        <v>5570.3194138289691</v>
      </c>
      <c r="E17" s="164">
        <v>1838.8720000000001</v>
      </c>
      <c r="F17" s="168">
        <v>0.2426118622106184</v>
      </c>
      <c r="G17" s="165">
        <v>130.8373728</v>
      </c>
      <c r="H17" s="169">
        <v>1.7262049050588028E-2</v>
      </c>
      <c r="I17" s="166">
        <v>28546</v>
      </c>
      <c r="J17" s="170">
        <v>0.80612379660295996</v>
      </c>
      <c r="K17" s="174">
        <v>22.727105653173862</v>
      </c>
    </row>
    <row r="18" spans="1:11" s="45" customFormat="1" ht="21.75" customHeight="1" x14ac:dyDescent="0.2">
      <c r="A18" s="285"/>
      <c r="B18" s="15" t="s">
        <v>359</v>
      </c>
      <c r="C18" s="15" t="s">
        <v>411</v>
      </c>
      <c r="D18" s="164">
        <v>7361</v>
      </c>
      <c r="E18" s="164">
        <v>6228</v>
      </c>
      <c r="F18" s="168">
        <v>0.4497160030443203</v>
      </c>
      <c r="G18" s="165">
        <v>1167.2117057252401</v>
      </c>
      <c r="H18" s="169">
        <v>8.4282881022045342E-2</v>
      </c>
      <c r="I18" s="166">
        <v>96688</v>
      </c>
      <c r="J18" s="170">
        <v>3.4187225697067025</v>
      </c>
      <c r="K18" s="172">
        <v>9</v>
      </c>
    </row>
    <row r="19" spans="1:11" s="45" customFormat="1" ht="21.75" customHeight="1" x14ac:dyDescent="0.2">
      <c r="A19" s="285"/>
      <c r="B19" s="15" t="s">
        <v>363</v>
      </c>
      <c r="C19" s="15" t="s">
        <v>396</v>
      </c>
      <c r="D19" s="164">
        <v>12203.497843609504</v>
      </c>
      <c r="E19" s="164">
        <v>6535</v>
      </c>
      <c r="F19" s="168">
        <v>0.29560600112298613</v>
      </c>
      <c r="G19" s="165">
        <v>621.36928979999993</v>
      </c>
      <c r="H19" s="169">
        <v>2.8107190662342445E-2</v>
      </c>
      <c r="I19" s="166">
        <v>111349</v>
      </c>
      <c r="J19" s="170">
        <v>1.625358046266433</v>
      </c>
      <c r="K19" s="172">
        <v>13.2</v>
      </c>
    </row>
    <row r="20" spans="1:11" s="45" customFormat="1" ht="21.75" customHeight="1" x14ac:dyDescent="0.2">
      <c r="A20" s="285"/>
      <c r="B20" s="15" t="s">
        <v>361</v>
      </c>
      <c r="C20" s="15" t="s">
        <v>397</v>
      </c>
      <c r="D20" s="164">
        <v>3256.2739105794594</v>
      </c>
      <c r="E20" s="164">
        <v>2723.721</v>
      </c>
      <c r="F20" s="168">
        <v>0.47349610473054371</v>
      </c>
      <c r="G20" s="165">
        <v>492.34918251840003</v>
      </c>
      <c r="H20" s="169">
        <v>8.5590785579627987E-2</v>
      </c>
      <c r="I20" s="166">
        <v>75980</v>
      </c>
      <c r="J20" s="170">
        <v>10.093592858029449</v>
      </c>
      <c r="K20" s="172">
        <v>0</v>
      </c>
    </row>
    <row r="21" spans="1:11" s="45" customFormat="1" ht="21.75" customHeight="1" x14ac:dyDescent="0.2">
      <c r="A21" s="285"/>
      <c r="B21" s="15" t="s">
        <v>367</v>
      </c>
      <c r="C21" s="15" t="s">
        <v>398</v>
      </c>
      <c r="D21" s="175" t="s">
        <v>19</v>
      </c>
      <c r="E21" s="52" t="s">
        <v>19</v>
      </c>
      <c r="F21" s="161" t="s">
        <v>19</v>
      </c>
      <c r="G21" s="176" t="s">
        <v>19</v>
      </c>
      <c r="H21" s="162" t="s">
        <v>19</v>
      </c>
      <c r="I21" s="77" t="s">
        <v>19</v>
      </c>
      <c r="J21" s="163" t="s">
        <v>19</v>
      </c>
      <c r="K21" s="52" t="s">
        <v>20</v>
      </c>
    </row>
    <row r="22" spans="1:11" s="45" customFormat="1" ht="21.75" customHeight="1" x14ac:dyDescent="0.2">
      <c r="A22" s="285"/>
      <c r="B22" s="349" t="s">
        <v>352</v>
      </c>
      <c r="C22" s="15" t="s">
        <v>399</v>
      </c>
      <c r="D22" s="164">
        <v>9586.7078552048151</v>
      </c>
      <c r="E22" s="164">
        <v>7471</v>
      </c>
      <c r="F22" s="168">
        <v>0.25640154451815145</v>
      </c>
      <c r="G22" s="165">
        <v>582.12114766722004</v>
      </c>
      <c r="H22" s="169">
        <v>1.9978150362542382E-2</v>
      </c>
      <c r="I22" s="166">
        <v>137365</v>
      </c>
      <c r="J22" s="170">
        <v>1.8558996550539522</v>
      </c>
      <c r="K22" s="172">
        <v>16.62</v>
      </c>
    </row>
    <row r="23" spans="1:11" s="45" customFormat="1" ht="21.75" customHeight="1" x14ac:dyDescent="0.2">
      <c r="A23" s="285"/>
      <c r="B23" s="350"/>
      <c r="C23" s="15" t="s">
        <v>400</v>
      </c>
      <c r="D23" s="164">
        <v>14446.044576729946</v>
      </c>
      <c r="E23" s="164">
        <v>11119</v>
      </c>
      <c r="F23" s="168">
        <v>0.28675837312399122</v>
      </c>
      <c r="G23" s="165">
        <v>996.61106578140004</v>
      </c>
      <c r="H23" s="169">
        <v>2.570254230244098E-2</v>
      </c>
      <c r="I23" s="166">
        <v>155087</v>
      </c>
      <c r="J23" s="170">
        <v>2.1790696303953041</v>
      </c>
      <c r="K23" s="172">
        <v>293.60000000000002</v>
      </c>
    </row>
    <row r="24" spans="1:11" s="45" customFormat="1" ht="21.75" customHeight="1" x14ac:dyDescent="0.2">
      <c r="A24" s="285"/>
      <c r="B24" s="350"/>
      <c r="C24" s="15" t="s">
        <v>401</v>
      </c>
      <c r="D24" s="164">
        <v>6269.8248787717275</v>
      </c>
      <c r="E24" s="164">
        <v>5428.29</v>
      </c>
      <c r="F24" s="168">
        <v>0.43882607845771709</v>
      </c>
      <c r="G24" s="165">
        <v>375.17711940667681</v>
      </c>
      <c r="H24" s="169">
        <v>3.0329533616718092E-2</v>
      </c>
      <c r="I24" s="166">
        <v>71240</v>
      </c>
      <c r="J24" s="170">
        <v>2.3036329915555553</v>
      </c>
      <c r="K24" s="172">
        <v>103.93</v>
      </c>
    </row>
    <row r="25" spans="1:11" s="45" customFormat="1" ht="21.75" customHeight="1" x14ac:dyDescent="0.2">
      <c r="A25" s="285"/>
      <c r="B25" s="350"/>
      <c r="C25" s="15" t="s">
        <v>402</v>
      </c>
      <c r="D25" s="164">
        <v>38958.6698658553</v>
      </c>
      <c r="E25" s="164">
        <v>18057.98</v>
      </c>
      <c r="F25" s="168">
        <v>0.31548473029851759</v>
      </c>
      <c r="G25" s="165">
        <v>1913.7515654628</v>
      </c>
      <c r="H25" s="169">
        <v>3.3434492478582725E-2</v>
      </c>
      <c r="I25" s="166">
        <v>402426</v>
      </c>
      <c r="J25" s="170">
        <v>2.1595126665739559</v>
      </c>
      <c r="K25" s="172">
        <v>241.66</v>
      </c>
    </row>
    <row r="26" spans="1:11" s="45" customFormat="1" ht="21.75" customHeight="1" x14ac:dyDescent="0.2">
      <c r="A26" s="285"/>
      <c r="B26" s="350"/>
      <c r="C26" s="15" t="s">
        <v>403</v>
      </c>
      <c r="D26" s="164">
        <v>47455.628883652418</v>
      </c>
      <c r="E26" s="164">
        <v>23873.768</v>
      </c>
      <c r="F26" s="168">
        <v>0.35443902071558392</v>
      </c>
      <c r="G26" s="165">
        <v>2648.7234806400002</v>
      </c>
      <c r="H26" s="169">
        <v>3.9323954083176751E-2</v>
      </c>
      <c r="I26" s="166">
        <v>309544</v>
      </c>
      <c r="J26" s="170">
        <v>1.2834249718687087</v>
      </c>
      <c r="K26" s="172">
        <v>582.69799999999998</v>
      </c>
    </row>
    <row r="27" spans="1:11" s="45" customFormat="1" ht="21.75" customHeight="1" x14ac:dyDescent="0.2">
      <c r="A27" s="285"/>
      <c r="B27" s="310"/>
      <c r="C27" s="15" t="s">
        <v>355</v>
      </c>
      <c r="D27" s="164">
        <v>15591.788584589622</v>
      </c>
      <c r="E27" s="164">
        <v>12908</v>
      </c>
      <c r="F27" s="168">
        <v>0.44421906938032163</v>
      </c>
      <c r="G27" s="165">
        <v>1263.26583876</v>
      </c>
      <c r="H27" s="169">
        <v>4.3474339578084803E-2</v>
      </c>
      <c r="I27" s="166">
        <v>230285</v>
      </c>
      <c r="J27" s="170">
        <v>1.9062050087524027</v>
      </c>
      <c r="K27" s="172">
        <v>156.87700000000001</v>
      </c>
    </row>
    <row r="28" spans="1:11" s="45" customFormat="1" ht="21.75" customHeight="1" x14ac:dyDescent="0.2">
      <c r="A28" s="347" t="s">
        <v>404</v>
      </c>
      <c r="B28" s="15" t="s">
        <v>329</v>
      </c>
      <c r="C28" s="15" t="s">
        <v>330</v>
      </c>
      <c r="D28" s="164">
        <v>20499.274104246957</v>
      </c>
      <c r="E28" s="164">
        <v>19210</v>
      </c>
      <c r="F28" s="168">
        <v>0.45783416460065329</v>
      </c>
      <c r="G28" s="165">
        <v>2510.2693794144002</v>
      </c>
      <c r="H28" s="169">
        <v>5.9827542126329632E-2</v>
      </c>
      <c r="I28" s="166">
        <v>357186</v>
      </c>
      <c r="J28" s="170">
        <v>2.4123642012864925</v>
      </c>
      <c r="K28" s="172">
        <v>315.89999999999998</v>
      </c>
    </row>
    <row r="29" spans="1:11" s="45" customFormat="1" ht="21.75" customHeight="1" x14ac:dyDescent="0.2">
      <c r="A29" s="347"/>
      <c r="B29" s="349" t="s">
        <v>342</v>
      </c>
      <c r="C29" s="15" t="s">
        <v>344</v>
      </c>
      <c r="D29" s="164">
        <v>11122.004292545796</v>
      </c>
      <c r="E29" s="164">
        <v>12894</v>
      </c>
      <c r="F29" s="168">
        <v>0.15607855523017738</v>
      </c>
      <c r="G29" s="165">
        <v>1160.9235811430401</v>
      </c>
      <c r="H29" s="169">
        <v>1.4052681501275732E-2</v>
      </c>
      <c r="I29" s="166">
        <v>291641</v>
      </c>
      <c r="J29" s="170">
        <v>1.9386956263118666</v>
      </c>
      <c r="K29" s="172">
        <v>54.72</v>
      </c>
    </row>
    <row r="30" spans="1:11" s="45" customFormat="1" ht="21.75" customHeight="1" x14ac:dyDescent="0.2">
      <c r="A30" s="347"/>
      <c r="B30" s="310"/>
      <c r="C30" s="15" t="s">
        <v>343</v>
      </c>
      <c r="D30" s="164">
        <v>7916.1361598723479</v>
      </c>
      <c r="E30" s="164">
        <v>7927</v>
      </c>
      <c r="F30" s="168">
        <v>0.2587275169068004</v>
      </c>
      <c r="G30" s="165">
        <v>753.29710063014249</v>
      </c>
      <c r="H30" s="169">
        <v>2.4586689584852901E-2</v>
      </c>
      <c r="I30" s="166">
        <v>117140</v>
      </c>
      <c r="J30" s="170">
        <v>2.3976439248105916</v>
      </c>
      <c r="K30" s="172">
        <v>54.161999999999999</v>
      </c>
    </row>
    <row r="31" spans="1:11" s="45" customFormat="1" ht="21.75" customHeight="1" x14ac:dyDescent="0.2">
      <c r="A31" s="347"/>
      <c r="B31" s="15" t="s">
        <v>365</v>
      </c>
      <c r="C31" s="15" t="s">
        <v>366</v>
      </c>
      <c r="D31" s="164">
        <v>6492.9142645160864</v>
      </c>
      <c r="E31" s="164">
        <v>4736</v>
      </c>
      <c r="F31" s="168">
        <v>0.24536625617969629</v>
      </c>
      <c r="G31" s="165">
        <v>725.45997081600001</v>
      </c>
      <c r="H31" s="169">
        <v>3.7585176741417578E-2</v>
      </c>
      <c r="I31" s="166">
        <v>161470.12</v>
      </c>
      <c r="J31" s="170">
        <v>1.617</v>
      </c>
      <c r="K31" s="172">
        <v>39.569000000000003</v>
      </c>
    </row>
    <row r="32" spans="1:11" s="45" customFormat="1" ht="21.75" customHeight="1" x14ac:dyDescent="0.2">
      <c r="A32" s="15" t="s">
        <v>405</v>
      </c>
      <c r="B32" s="15" t="s">
        <v>350</v>
      </c>
      <c r="C32" s="15" t="s">
        <v>351</v>
      </c>
      <c r="D32" s="164">
        <v>4426.9436404173039</v>
      </c>
      <c r="E32" s="164">
        <v>4497.7120000000004</v>
      </c>
      <c r="F32" s="168">
        <v>0.28722322102577957</v>
      </c>
      <c r="G32" s="165">
        <v>1011.34612992</v>
      </c>
      <c r="H32" s="169">
        <v>6.4584413810305968E-2</v>
      </c>
      <c r="I32" s="166">
        <v>57331</v>
      </c>
      <c r="J32" s="170">
        <v>1.9442770429389173</v>
      </c>
      <c r="K32" s="172">
        <v>373.61</v>
      </c>
    </row>
    <row r="33" spans="1:11" s="45" customFormat="1" ht="21.75" customHeight="1" x14ac:dyDescent="0.2">
      <c r="A33" s="347" t="s">
        <v>62</v>
      </c>
      <c r="B33" s="347"/>
      <c r="C33" s="347"/>
      <c r="D33" s="164">
        <f>SUM(D7:D32)</f>
        <v>317410.39394476707</v>
      </c>
      <c r="E33" s="164">
        <f>SUM(E7:E32)</f>
        <v>312487.47525865317</v>
      </c>
      <c r="F33" s="161" t="s">
        <v>7</v>
      </c>
      <c r="G33" s="165">
        <f>SUM(G7:G32)</f>
        <v>34828.711478341858</v>
      </c>
      <c r="H33" s="161" t="s">
        <v>7</v>
      </c>
      <c r="I33" s="166">
        <f>SUM(I7:I32)</f>
        <v>6144492.4971635723</v>
      </c>
      <c r="J33" s="161" t="s">
        <v>7</v>
      </c>
      <c r="K33" s="171">
        <f>SUM(K7:K32)</f>
        <v>5392.1213056531742</v>
      </c>
    </row>
    <row r="34" spans="1:11" s="45" customFormat="1" ht="9" customHeight="1" x14ac:dyDescent="0.2">
      <c r="K34" s="177"/>
    </row>
    <row r="35" spans="1:11" s="45" customFormat="1" x14ac:dyDescent="0.2">
      <c r="A35" s="45" t="s">
        <v>755</v>
      </c>
      <c r="K35" s="177"/>
    </row>
    <row r="36" spans="1:11" s="45" customFormat="1" x14ac:dyDescent="0.2">
      <c r="A36" s="45" t="s">
        <v>767</v>
      </c>
      <c r="K36" s="177"/>
    </row>
    <row r="37" spans="1:11" s="45" customFormat="1" ht="18.75" customHeight="1" x14ac:dyDescent="0.2">
      <c r="A37" s="45" t="s">
        <v>763</v>
      </c>
      <c r="E37" s="264"/>
      <c r="K37" s="177"/>
    </row>
    <row r="38" spans="1:11" s="45" customFormat="1" ht="18.75" customHeight="1" x14ac:dyDescent="0.2">
      <c r="A38" s="45" t="s">
        <v>768</v>
      </c>
      <c r="K38" s="177"/>
    </row>
    <row r="39" spans="1:11" s="45" customFormat="1" x14ac:dyDescent="0.2">
      <c r="A39" s="45" t="s">
        <v>756</v>
      </c>
      <c r="K39" s="177"/>
    </row>
    <row r="40" spans="1:11" s="45" customFormat="1" x14ac:dyDescent="0.2">
      <c r="A40" s="45" t="s">
        <v>757</v>
      </c>
      <c r="K40" s="177"/>
    </row>
    <row r="41" spans="1:11" s="45" customFormat="1" x14ac:dyDescent="0.2">
      <c r="A41" s="45" t="s">
        <v>758</v>
      </c>
      <c r="K41" s="177"/>
    </row>
  </sheetData>
  <mergeCells count="8">
    <mergeCell ref="A33:C33"/>
    <mergeCell ref="A5:B5"/>
    <mergeCell ref="A8:A27"/>
    <mergeCell ref="B10:B11"/>
    <mergeCell ref="B15:B16"/>
    <mergeCell ref="B22:B27"/>
    <mergeCell ref="A28:A31"/>
    <mergeCell ref="B29:B30"/>
  </mergeCells>
  <phoneticPr fontId="1"/>
  <hyperlinks>
    <hyperlink ref="K1" location="Contents!A1" display="Contents" xr:uid="{C515E1E4-993C-4E88-A854-1BC3E3FD354E}"/>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74"/>
  <sheetViews>
    <sheetView zoomScale="86" zoomScaleNormal="86" workbookViewId="0">
      <selection activeCell="A9" sqref="A9:H9"/>
    </sheetView>
  </sheetViews>
  <sheetFormatPr defaultColWidth="9.109375" defaultRowHeight="15" x14ac:dyDescent="0.2"/>
  <cols>
    <col min="1" max="1" width="15.21875" style="5" customWidth="1"/>
    <col min="2" max="3" width="24.6640625" style="5" customWidth="1"/>
    <col min="4" max="4" width="17.44140625" style="5" customWidth="1"/>
    <col min="5" max="8" width="11.44140625" style="5" customWidth="1"/>
    <col min="9" max="16384" width="9.109375" style="5"/>
  </cols>
  <sheetData>
    <row r="1" spans="1:8" x14ac:dyDescent="0.2">
      <c r="H1" s="109" t="s">
        <v>24</v>
      </c>
    </row>
    <row r="2" spans="1:8" ht="18.600000000000001" x14ac:dyDescent="0.2">
      <c r="A2" s="7" t="s">
        <v>21</v>
      </c>
    </row>
    <row r="3" spans="1:8" ht="15.75" customHeight="1" x14ac:dyDescent="0.2">
      <c r="A3" s="7"/>
    </row>
    <row r="4" spans="1:8" x14ac:dyDescent="0.2">
      <c r="A4" s="67" t="s">
        <v>661</v>
      </c>
    </row>
    <row r="5" spans="1:8" x14ac:dyDescent="0.2">
      <c r="A5" s="3" t="s">
        <v>276</v>
      </c>
    </row>
    <row r="6" spans="1:8" ht="49.95" customHeight="1" x14ac:dyDescent="0.2">
      <c r="A6" s="303" t="s">
        <v>412</v>
      </c>
      <c r="B6" s="303"/>
      <c r="C6" s="303"/>
      <c r="D6" s="303"/>
      <c r="E6" s="303"/>
      <c r="F6" s="303"/>
      <c r="G6" s="303"/>
      <c r="H6" s="303"/>
    </row>
    <row r="7" spans="1:8" ht="15.75" customHeight="1" x14ac:dyDescent="0.2">
      <c r="A7" s="31"/>
      <c r="B7" s="31"/>
      <c r="C7" s="31"/>
      <c r="D7" s="31"/>
      <c r="E7" s="31"/>
      <c r="F7" s="31"/>
      <c r="G7" s="31"/>
      <c r="H7" s="31"/>
    </row>
    <row r="8" spans="1:8" ht="15.75" customHeight="1" x14ac:dyDescent="0.2">
      <c r="A8" s="68" t="s">
        <v>54</v>
      </c>
      <c r="B8" s="31"/>
      <c r="C8" s="31"/>
      <c r="D8" s="31"/>
      <c r="E8" s="31"/>
      <c r="F8" s="31"/>
      <c r="G8" s="31"/>
      <c r="H8" s="31"/>
    </row>
    <row r="9" spans="1:8" ht="42" customHeight="1" x14ac:dyDescent="0.2">
      <c r="A9" s="355" t="s">
        <v>413</v>
      </c>
      <c r="B9" s="355"/>
      <c r="C9" s="355"/>
      <c r="D9" s="355"/>
      <c r="E9" s="355"/>
      <c r="F9" s="355"/>
      <c r="G9" s="355"/>
      <c r="H9" s="355"/>
    </row>
    <row r="10" spans="1:8" x14ac:dyDescent="0.2">
      <c r="A10" s="32"/>
    </row>
    <row r="11" spans="1:8" ht="46.2" x14ac:dyDescent="0.2">
      <c r="A11" s="10" t="s">
        <v>414</v>
      </c>
      <c r="B11" s="10" t="s">
        <v>415</v>
      </c>
      <c r="C11" s="10" t="s">
        <v>416</v>
      </c>
      <c r="D11" s="10" t="s">
        <v>734</v>
      </c>
      <c r="E11" s="10" t="s">
        <v>730</v>
      </c>
      <c r="F11" s="10" t="s">
        <v>731</v>
      </c>
      <c r="G11" s="10" t="s">
        <v>732</v>
      </c>
      <c r="H11" s="10" t="s">
        <v>733</v>
      </c>
    </row>
    <row r="12" spans="1:8" s="45" customFormat="1" x14ac:dyDescent="0.2">
      <c r="A12" s="183">
        <v>186</v>
      </c>
      <c r="B12" s="182">
        <v>1545</v>
      </c>
      <c r="C12" s="182">
        <v>7804</v>
      </c>
      <c r="D12" s="183">
        <v>257</v>
      </c>
      <c r="E12" s="182">
        <v>2981</v>
      </c>
      <c r="F12" s="184">
        <v>0</v>
      </c>
      <c r="G12" s="185">
        <v>11.374000000000001</v>
      </c>
      <c r="H12" s="184">
        <v>2.7349999999999999</v>
      </c>
    </row>
    <row r="15" spans="1:8" x14ac:dyDescent="0.2">
      <c r="A15" s="69" t="s">
        <v>375</v>
      </c>
    </row>
    <row r="16" spans="1:8" ht="49.95" customHeight="1" x14ac:dyDescent="0.2">
      <c r="A16" s="303" t="s">
        <v>769</v>
      </c>
      <c r="B16" s="303"/>
      <c r="C16" s="303"/>
      <c r="D16" s="303"/>
      <c r="E16" s="303"/>
      <c r="F16" s="303"/>
      <c r="G16" s="303"/>
      <c r="H16" s="303"/>
    </row>
    <row r="18" spans="1:8" x14ac:dyDescent="0.2">
      <c r="A18" s="68" t="s">
        <v>54</v>
      </c>
      <c r="B18" s="31"/>
      <c r="C18" s="31"/>
      <c r="D18" s="31"/>
      <c r="E18" s="31"/>
      <c r="F18" s="31"/>
      <c r="G18" s="31"/>
      <c r="H18" s="31"/>
    </row>
    <row r="19" spans="1:8" ht="33.450000000000003" customHeight="1" x14ac:dyDescent="0.2">
      <c r="A19" s="356" t="s">
        <v>418</v>
      </c>
      <c r="B19" s="356"/>
      <c r="C19" s="356"/>
      <c r="D19" s="356"/>
      <c r="E19" s="356"/>
      <c r="F19" s="356"/>
      <c r="G19" s="356"/>
      <c r="H19" s="356"/>
    </row>
    <row r="21" spans="1:8" ht="46.2" x14ac:dyDescent="0.2">
      <c r="A21" s="10" t="s">
        <v>414</v>
      </c>
      <c r="B21" s="10" t="s">
        <v>415</v>
      </c>
      <c r="C21" s="10" t="s">
        <v>416</v>
      </c>
      <c r="D21" s="10" t="s">
        <v>417</v>
      </c>
      <c r="E21" s="10" t="s">
        <v>730</v>
      </c>
      <c r="F21" s="10" t="s">
        <v>731</v>
      </c>
      <c r="G21" s="10" t="s">
        <v>732</v>
      </c>
      <c r="H21" s="10" t="s">
        <v>733</v>
      </c>
    </row>
    <row r="22" spans="1:8" s="45" customFormat="1" x14ac:dyDescent="0.2">
      <c r="A22" s="183">
        <v>175</v>
      </c>
      <c r="B22" s="182">
        <v>1149</v>
      </c>
      <c r="C22" s="182">
        <v>5535</v>
      </c>
      <c r="D22" s="183">
        <v>288</v>
      </c>
      <c r="E22" s="182">
        <v>2220.1469999999999</v>
      </c>
      <c r="F22" s="184">
        <v>0</v>
      </c>
      <c r="G22" s="186">
        <v>0.23353750000000001</v>
      </c>
      <c r="H22" s="183">
        <v>1.405</v>
      </c>
    </row>
    <row r="25" spans="1:8" x14ac:dyDescent="0.2">
      <c r="A25" s="69" t="s">
        <v>419</v>
      </c>
    </row>
    <row r="26" spans="1:8" s="45" customFormat="1" ht="59.25" customHeight="1" x14ac:dyDescent="0.2">
      <c r="A26" s="352" t="s">
        <v>810</v>
      </c>
      <c r="B26" s="352"/>
      <c r="C26" s="352"/>
      <c r="D26" s="352"/>
      <c r="E26" s="352"/>
      <c r="F26" s="352"/>
      <c r="G26" s="352"/>
      <c r="H26" s="352"/>
    </row>
    <row r="28" spans="1:8" x14ac:dyDescent="0.2">
      <c r="A28" s="68" t="s">
        <v>54</v>
      </c>
      <c r="B28" s="31"/>
      <c r="C28" s="31"/>
      <c r="D28" s="31"/>
      <c r="E28" s="31"/>
      <c r="F28" s="31"/>
      <c r="G28" s="31"/>
      <c r="H28" s="31"/>
    </row>
    <row r="29" spans="1:8" s="45" customFormat="1" ht="47.25" customHeight="1" x14ac:dyDescent="0.2">
      <c r="A29" s="352" t="s">
        <v>811</v>
      </c>
      <c r="B29" s="352"/>
      <c r="C29" s="352"/>
      <c r="D29" s="352"/>
      <c r="E29" s="352"/>
      <c r="F29" s="352"/>
      <c r="G29" s="352"/>
      <c r="H29" s="352"/>
    </row>
    <row r="31" spans="1:8" ht="46.2" x14ac:dyDescent="0.2">
      <c r="A31" s="10" t="s">
        <v>414</v>
      </c>
      <c r="B31" s="10" t="s">
        <v>415</v>
      </c>
      <c r="C31" s="10" t="s">
        <v>416</v>
      </c>
      <c r="D31" s="10" t="s">
        <v>417</v>
      </c>
      <c r="E31" s="10" t="s">
        <v>730</v>
      </c>
      <c r="F31" s="10" t="s">
        <v>731</v>
      </c>
      <c r="G31" s="10" t="s">
        <v>732</v>
      </c>
      <c r="H31" s="10" t="s">
        <v>733</v>
      </c>
    </row>
    <row r="32" spans="1:8" s="45" customFormat="1" x14ac:dyDescent="0.2">
      <c r="A32" s="183">
        <v>462</v>
      </c>
      <c r="B32" s="182">
        <v>2379</v>
      </c>
      <c r="C32" s="182">
        <v>16692</v>
      </c>
      <c r="D32" s="183">
        <v>791</v>
      </c>
      <c r="E32" s="182">
        <v>4600</v>
      </c>
      <c r="F32" s="184">
        <v>0</v>
      </c>
      <c r="G32" s="186">
        <v>0.30299999999999999</v>
      </c>
      <c r="H32" s="184">
        <v>1.288</v>
      </c>
    </row>
    <row r="35" spans="1:8" x14ac:dyDescent="0.2">
      <c r="A35" s="3" t="s">
        <v>278</v>
      </c>
    </row>
    <row r="36" spans="1:8" ht="49.95" customHeight="1" x14ac:dyDescent="0.2">
      <c r="A36" s="303" t="s">
        <v>420</v>
      </c>
      <c r="B36" s="303"/>
      <c r="C36" s="303"/>
      <c r="D36" s="303"/>
      <c r="E36" s="303"/>
      <c r="F36" s="303"/>
      <c r="G36" s="303"/>
      <c r="H36" s="303"/>
    </row>
    <row r="37" spans="1:8" x14ac:dyDescent="0.2">
      <c r="A37" s="31"/>
      <c r="B37" s="31"/>
      <c r="C37" s="31"/>
      <c r="D37" s="31"/>
      <c r="E37" s="31"/>
      <c r="F37" s="31"/>
      <c r="G37" s="31"/>
      <c r="H37" s="31"/>
    </row>
    <row r="38" spans="1:8" x14ac:dyDescent="0.2">
      <c r="A38" s="68" t="s">
        <v>54</v>
      </c>
      <c r="B38" s="31"/>
      <c r="C38" s="31"/>
      <c r="D38" s="31"/>
      <c r="E38" s="31"/>
      <c r="F38" s="31"/>
      <c r="G38" s="31"/>
      <c r="H38" s="31"/>
    </row>
    <row r="39" spans="1:8" s="45" customFormat="1" ht="75" customHeight="1" x14ac:dyDescent="0.2">
      <c r="A39" s="352" t="s">
        <v>759</v>
      </c>
      <c r="B39" s="352"/>
      <c r="C39" s="352"/>
      <c r="D39" s="352"/>
      <c r="E39" s="352"/>
      <c r="F39" s="352"/>
      <c r="G39" s="352"/>
      <c r="H39" s="352"/>
    </row>
    <row r="40" spans="1:8" ht="13.95" customHeight="1" x14ac:dyDescent="0.2">
      <c r="A40" s="32"/>
    </row>
    <row r="41" spans="1:8" ht="46.2" x14ac:dyDescent="0.2">
      <c r="A41" s="10" t="s">
        <v>414</v>
      </c>
      <c r="B41" s="10" t="s">
        <v>415</v>
      </c>
      <c r="C41" s="10" t="s">
        <v>416</v>
      </c>
      <c r="D41" s="10" t="s">
        <v>734</v>
      </c>
      <c r="E41" s="10" t="s">
        <v>730</v>
      </c>
      <c r="F41" s="10" t="s">
        <v>731</v>
      </c>
      <c r="G41" s="10" t="s">
        <v>732</v>
      </c>
      <c r="H41" s="10" t="s">
        <v>733</v>
      </c>
    </row>
    <row r="42" spans="1:8" x14ac:dyDescent="0.2">
      <c r="A42" s="183">
        <v>272</v>
      </c>
      <c r="B42" s="182">
        <v>2842.8664168979999</v>
      </c>
      <c r="C42" s="182">
        <v>9554</v>
      </c>
      <c r="D42" s="183">
        <v>266</v>
      </c>
      <c r="E42" s="182">
        <v>5486</v>
      </c>
      <c r="F42" s="184">
        <v>0</v>
      </c>
      <c r="G42" s="184">
        <v>2.3329396999999998</v>
      </c>
      <c r="H42" s="183">
        <v>1.4279999999999999</v>
      </c>
    </row>
    <row r="45" spans="1:8" x14ac:dyDescent="0.2">
      <c r="A45" s="3" t="s">
        <v>284</v>
      </c>
    </row>
    <row r="46" spans="1:8" ht="59.25" customHeight="1" x14ac:dyDescent="0.2">
      <c r="A46" s="303" t="s">
        <v>421</v>
      </c>
      <c r="B46" s="303"/>
      <c r="C46" s="303"/>
      <c r="D46" s="303"/>
      <c r="E46" s="303"/>
      <c r="F46" s="303"/>
      <c r="G46" s="303"/>
      <c r="H46" s="303"/>
    </row>
    <row r="47" spans="1:8" x14ac:dyDescent="0.2">
      <c r="A47" s="31"/>
      <c r="B47" s="31"/>
      <c r="C47" s="31"/>
      <c r="D47" s="31"/>
      <c r="E47" s="31"/>
      <c r="F47" s="31"/>
      <c r="G47" s="31"/>
      <c r="H47" s="31"/>
    </row>
    <row r="48" spans="1:8" x14ac:dyDescent="0.2">
      <c r="A48" s="68" t="s">
        <v>54</v>
      </c>
      <c r="B48" s="31"/>
      <c r="C48" s="31"/>
      <c r="D48" s="31"/>
      <c r="E48" s="31"/>
      <c r="F48" s="31"/>
      <c r="G48" s="31"/>
      <c r="H48" s="31"/>
    </row>
    <row r="49" spans="1:8" s="45" customFormat="1" ht="37.5" customHeight="1" x14ac:dyDescent="0.2">
      <c r="A49" s="352" t="s">
        <v>760</v>
      </c>
      <c r="B49" s="352"/>
      <c r="C49" s="352"/>
      <c r="D49" s="352"/>
      <c r="E49" s="352"/>
      <c r="F49" s="352"/>
      <c r="G49" s="352"/>
      <c r="H49" s="352"/>
    </row>
    <row r="50" spans="1:8" x14ac:dyDescent="0.2">
      <c r="A50" s="32"/>
    </row>
    <row r="51" spans="1:8" ht="46.2" x14ac:dyDescent="0.2">
      <c r="A51" s="10" t="s">
        <v>414</v>
      </c>
      <c r="B51" s="10" t="s">
        <v>415</v>
      </c>
      <c r="C51" s="10" t="s">
        <v>416</v>
      </c>
      <c r="D51" s="10" t="s">
        <v>734</v>
      </c>
      <c r="E51" s="10" t="s">
        <v>730</v>
      </c>
      <c r="F51" s="10" t="s">
        <v>731</v>
      </c>
      <c r="G51" s="10" t="s">
        <v>732</v>
      </c>
      <c r="H51" s="10" t="s">
        <v>733</v>
      </c>
    </row>
    <row r="52" spans="1:8" x14ac:dyDescent="0.2">
      <c r="A52" s="183">
        <v>195</v>
      </c>
      <c r="B52" s="182">
        <v>1248.157191495324</v>
      </c>
      <c r="C52" s="182">
        <v>6391</v>
      </c>
      <c r="D52" s="183">
        <v>163</v>
      </c>
      <c r="E52" s="182">
        <v>2856.9789999999998</v>
      </c>
      <c r="F52" s="184">
        <v>0</v>
      </c>
      <c r="G52" s="184">
        <v>51.642000000000003</v>
      </c>
      <c r="H52" s="183">
        <v>1.5249999999999999</v>
      </c>
    </row>
    <row r="55" spans="1:8" x14ac:dyDescent="0.2">
      <c r="A55" s="3" t="s">
        <v>296</v>
      </c>
    </row>
    <row r="56" spans="1:8" ht="49.95" customHeight="1" x14ac:dyDescent="0.2">
      <c r="A56" s="303" t="s">
        <v>422</v>
      </c>
      <c r="B56" s="303"/>
      <c r="C56" s="303"/>
      <c r="D56" s="303"/>
      <c r="E56" s="303"/>
      <c r="F56" s="303"/>
      <c r="G56" s="303"/>
      <c r="H56" s="303"/>
    </row>
    <row r="57" spans="1:8" x14ac:dyDescent="0.2">
      <c r="A57" s="31"/>
      <c r="B57" s="31"/>
      <c r="C57" s="31"/>
      <c r="D57" s="31"/>
      <c r="E57" s="31"/>
      <c r="F57" s="31"/>
      <c r="G57" s="31"/>
      <c r="H57" s="31"/>
    </row>
    <row r="58" spans="1:8" x14ac:dyDescent="0.2">
      <c r="A58" s="68" t="s">
        <v>54</v>
      </c>
      <c r="B58" s="31"/>
      <c r="C58" s="31"/>
      <c r="D58" s="31"/>
      <c r="E58" s="31"/>
      <c r="F58" s="31"/>
      <c r="G58" s="31"/>
      <c r="H58" s="31"/>
    </row>
    <row r="59" spans="1:8" ht="46.5" customHeight="1" x14ac:dyDescent="0.2">
      <c r="A59" s="353" t="s">
        <v>423</v>
      </c>
      <c r="B59" s="353"/>
      <c r="C59" s="353"/>
      <c r="D59" s="353"/>
      <c r="E59" s="353"/>
      <c r="F59" s="353"/>
      <c r="G59" s="353"/>
      <c r="H59" s="353"/>
    </row>
    <row r="60" spans="1:8" x14ac:dyDescent="0.2">
      <c r="A60" s="32"/>
    </row>
    <row r="61" spans="1:8" ht="46.2" x14ac:dyDescent="0.2">
      <c r="A61" s="263" t="s">
        <v>735</v>
      </c>
      <c r="B61" s="10" t="s">
        <v>770</v>
      </c>
      <c r="C61" s="10" t="s">
        <v>736</v>
      </c>
      <c r="D61" s="10" t="s">
        <v>125</v>
      </c>
      <c r="E61" s="10" t="s">
        <v>730</v>
      </c>
      <c r="F61" s="10" t="s">
        <v>731</v>
      </c>
      <c r="G61" s="10" t="s">
        <v>732</v>
      </c>
      <c r="H61" s="10" t="s">
        <v>733</v>
      </c>
    </row>
    <row r="62" spans="1:8" s="45" customFormat="1" x14ac:dyDescent="0.2">
      <c r="A62" s="183">
        <v>15</v>
      </c>
      <c r="B62" s="182">
        <v>41</v>
      </c>
      <c r="C62" s="182">
        <v>564</v>
      </c>
      <c r="D62" s="183">
        <v>75</v>
      </c>
      <c r="E62" s="183">
        <v>137</v>
      </c>
      <c r="F62" s="184">
        <v>0</v>
      </c>
      <c r="G62" s="184">
        <v>3.5049999999999999</v>
      </c>
      <c r="H62" s="184">
        <v>2.1000000000000001E-2</v>
      </c>
    </row>
    <row r="65" spans="1:8" ht="25.5" customHeight="1" x14ac:dyDescent="0.2">
      <c r="A65" s="354" t="s">
        <v>424</v>
      </c>
      <c r="B65" s="354"/>
    </row>
    <row r="66" spans="1:8" s="45" customFormat="1" ht="57.45" customHeight="1" x14ac:dyDescent="0.2">
      <c r="A66" s="352" t="s">
        <v>812</v>
      </c>
      <c r="B66" s="352"/>
      <c r="C66" s="352"/>
      <c r="D66" s="352"/>
      <c r="E66" s="352"/>
      <c r="F66" s="352"/>
      <c r="G66" s="352"/>
      <c r="H66" s="352"/>
    </row>
    <row r="67" spans="1:8" x14ac:dyDescent="0.2">
      <c r="A67" s="31"/>
      <c r="B67" s="31"/>
      <c r="C67" s="31"/>
      <c r="D67" s="31"/>
      <c r="E67" s="31"/>
      <c r="F67" s="31"/>
      <c r="G67" s="31"/>
      <c r="H67" s="31"/>
    </row>
    <row r="68" spans="1:8" x14ac:dyDescent="0.2">
      <c r="A68" s="68" t="s">
        <v>54</v>
      </c>
      <c r="B68" s="31"/>
      <c r="C68" s="31"/>
      <c r="D68" s="31"/>
      <c r="E68" s="31"/>
      <c r="F68" s="31"/>
      <c r="G68" s="31"/>
      <c r="H68" s="31"/>
    </row>
    <row r="69" spans="1:8" s="45" customFormat="1" ht="85.05" customHeight="1" x14ac:dyDescent="0.2">
      <c r="A69" s="351" t="s">
        <v>813</v>
      </c>
      <c r="B69" s="351"/>
      <c r="C69" s="351"/>
      <c r="D69" s="351"/>
      <c r="E69" s="351"/>
      <c r="F69" s="351"/>
      <c r="G69" s="351"/>
      <c r="H69" s="351"/>
    </row>
    <row r="70" spans="1:8" x14ac:dyDescent="0.2">
      <c r="A70" s="32"/>
    </row>
    <row r="71" spans="1:8" ht="46.2" x14ac:dyDescent="0.2">
      <c r="A71" s="10" t="s">
        <v>414</v>
      </c>
      <c r="B71" s="10" t="s">
        <v>415</v>
      </c>
      <c r="C71" s="10" t="s">
        <v>416</v>
      </c>
      <c r="D71" s="10" t="s">
        <v>417</v>
      </c>
      <c r="E71" s="10" t="s">
        <v>730</v>
      </c>
      <c r="F71" s="10" t="s">
        <v>731</v>
      </c>
      <c r="G71" s="10" t="s">
        <v>732</v>
      </c>
      <c r="H71" s="10" t="s">
        <v>733</v>
      </c>
    </row>
    <row r="72" spans="1:8" x14ac:dyDescent="0.2">
      <c r="A72" s="183">
        <v>55</v>
      </c>
      <c r="B72" s="182">
        <v>759</v>
      </c>
      <c r="C72" s="182">
        <v>15991</v>
      </c>
      <c r="D72" s="183">
        <v>90</v>
      </c>
      <c r="E72" s="182">
        <v>8759</v>
      </c>
      <c r="F72" s="184">
        <v>0</v>
      </c>
      <c r="G72" s="184">
        <v>0.50900000000000001</v>
      </c>
      <c r="H72" s="183">
        <v>0.41099999999999998</v>
      </c>
    </row>
    <row r="74" spans="1:8" s="45" customFormat="1" ht="32.25" customHeight="1" x14ac:dyDescent="0.2">
      <c r="A74" s="352" t="s">
        <v>814</v>
      </c>
      <c r="B74" s="352"/>
      <c r="C74" s="352"/>
      <c r="D74" s="352"/>
      <c r="E74" s="352"/>
      <c r="F74" s="352"/>
      <c r="G74" s="352"/>
      <c r="H74" s="352"/>
    </row>
  </sheetData>
  <mergeCells count="16">
    <mergeCell ref="A29:H29"/>
    <mergeCell ref="A6:H6"/>
    <mergeCell ref="A9:H9"/>
    <mergeCell ref="A16:H16"/>
    <mergeCell ref="A19:H19"/>
    <mergeCell ref="A26:H26"/>
    <mergeCell ref="A69:H69"/>
    <mergeCell ref="A74:H74"/>
    <mergeCell ref="A36:H36"/>
    <mergeCell ref="A39:H39"/>
    <mergeCell ref="A46:H46"/>
    <mergeCell ref="A49:H49"/>
    <mergeCell ref="A56:H56"/>
    <mergeCell ref="A59:H59"/>
    <mergeCell ref="A65:B65"/>
    <mergeCell ref="A66:H66"/>
  </mergeCells>
  <phoneticPr fontId="1"/>
  <hyperlinks>
    <hyperlink ref="H1" location="Contents!A1" display="Contents" xr:uid="{1C3CB956-CA88-4536-A3BC-8158DAB3E969}"/>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2"/>
  <sheetViews>
    <sheetView workbookViewId="0">
      <selection activeCell="D1" sqref="D1"/>
    </sheetView>
  </sheetViews>
  <sheetFormatPr defaultColWidth="9.109375" defaultRowHeight="15" x14ac:dyDescent="0.2"/>
  <cols>
    <col min="1" max="1" width="30.44140625" style="5" customWidth="1"/>
    <col min="2" max="4" width="12.6640625" style="5" customWidth="1"/>
    <col min="5" max="16384" width="9.109375" style="5"/>
  </cols>
  <sheetData>
    <row r="1" spans="1:4" x14ac:dyDescent="0.2">
      <c r="B1" s="6"/>
      <c r="D1" s="109" t="s">
        <v>24</v>
      </c>
    </row>
    <row r="2" spans="1:4" ht="18.600000000000001" x14ac:dyDescent="0.2">
      <c r="A2" s="7" t="s">
        <v>425</v>
      </c>
    </row>
    <row r="3" spans="1:4" ht="15.75" customHeight="1" x14ac:dyDescent="0.2">
      <c r="A3" s="7"/>
    </row>
    <row r="4" spans="1:4" ht="15.75" customHeight="1" x14ac:dyDescent="0.2">
      <c r="A4" s="249" t="s">
        <v>428</v>
      </c>
      <c r="B4" s="249"/>
      <c r="C4" s="249"/>
    </row>
    <row r="5" spans="1:4" x14ac:dyDescent="0.2">
      <c r="A5" s="41" t="s">
        <v>190</v>
      </c>
      <c r="B5" s="10">
        <v>2020</v>
      </c>
      <c r="C5" s="10">
        <v>2021</v>
      </c>
      <c r="D5" s="10">
        <v>2022</v>
      </c>
    </row>
    <row r="6" spans="1:4" x14ac:dyDescent="0.2">
      <c r="A6" s="13" t="s">
        <v>426</v>
      </c>
      <c r="B6" s="22">
        <v>31.4</v>
      </c>
      <c r="C6" s="22">
        <v>27.2</v>
      </c>
      <c r="D6" s="22">
        <v>18.66</v>
      </c>
    </row>
    <row r="7" spans="1:4" x14ac:dyDescent="0.2">
      <c r="A7" s="13" t="s">
        <v>427</v>
      </c>
      <c r="B7" s="22">
        <v>17.5</v>
      </c>
      <c r="C7" s="22">
        <v>14</v>
      </c>
      <c r="D7" s="22">
        <v>15.61</v>
      </c>
    </row>
    <row r="8" spans="1:4" x14ac:dyDescent="0.2">
      <c r="A8" s="32"/>
    </row>
    <row r="12" spans="1:4" x14ac:dyDescent="0.2">
      <c r="C12" s="71"/>
    </row>
  </sheetData>
  <phoneticPr fontId="1"/>
  <hyperlinks>
    <hyperlink ref="D1" location="Contents!A1" display="Contents" xr:uid="{78B621F2-5CE3-482E-A882-209625C718FF}"/>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7"/>
  <sheetViews>
    <sheetView workbookViewId="0">
      <selection activeCell="F1" sqref="F1"/>
    </sheetView>
  </sheetViews>
  <sheetFormatPr defaultColWidth="9.109375" defaultRowHeight="15" x14ac:dyDescent="0.2"/>
  <cols>
    <col min="1" max="1" width="21.21875" style="5" customWidth="1"/>
    <col min="2" max="2" width="12.109375" style="5" customWidth="1"/>
    <col min="3" max="6" width="12.21875" style="5" customWidth="1"/>
    <col min="7" max="16384" width="9.109375" style="5"/>
  </cols>
  <sheetData>
    <row r="1" spans="1:6" x14ac:dyDescent="0.2">
      <c r="D1" s="6"/>
      <c r="F1" s="109" t="s">
        <v>24</v>
      </c>
    </row>
    <row r="2" spans="1:6" ht="18.600000000000001" x14ac:dyDescent="0.2">
      <c r="A2" s="7" t="s">
        <v>425</v>
      </c>
    </row>
    <row r="3" spans="1:6" ht="18.600000000000001" x14ac:dyDescent="0.2">
      <c r="A3" s="7"/>
    </row>
    <row r="4" spans="1:6" ht="15" customHeight="1" x14ac:dyDescent="0.2">
      <c r="A4" s="275" t="s">
        <v>429</v>
      </c>
      <c r="B4" s="275"/>
      <c r="C4" s="275"/>
      <c r="D4" s="275"/>
      <c r="E4" s="275"/>
    </row>
    <row r="5" spans="1:6" x14ac:dyDescent="0.2">
      <c r="A5" s="10" t="s">
        <v>190</v>
      </c>
      <c r="B5" s="72">
        <v>2018</v>
      </c>
      <c r="C5" s="10">
        <v>2019</v>
      </c>
      <c r="D5" s="10">
        <v>2020</v>
      </c>
      <c r="E5" s="10">
        <v>2021</v>
      </c>
      <c r="F5" s="10">
        <v>2022</v>
      </c>
    </row>
    <row r="6" spans="1:6" ht="30" x14ac:dyDescent="0.2">
      <c r="A6" s="13" t="s">
        <v>797</v>
      </c>
      <c r="B6" s="73">
        <v>467</v>
      </c>
      <c r="C6" s="73">
        <v>620</v>
      </c>
      <c r="D6" s="73">
        <v>450</v>
      </c>
      <c r="E6" s="73">
        <v>188</v>
      </c>
      <c r="F6" s="73">
        <v>195</v>
      </c>
    </row>
    <row r="7" spans="1:6" x14ac:dyDescent="0.2">
      <c r="A7" s="276"/>
      <c r="B7" s="276"/>
      <c r="C7" s="276"/>
      <c r="D7" s="276"/>
    </row>
  </sheetData>
  <mergeCells count="2">
    <mergeCell ref="A7:D7"/>
    <mergeCell ref="A4:E4"/>
  </mergeCells>
  <phoneticPr fontId="1"/>
  <hyperlinks>
    <hyperlink ref="F1" location="Contents!A1" display="Contents" xr:uid="{7F05193B-E7BE-408F-AEF1-764005B16532}"/>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58"/>
  <sheetViews>
    <sheetView zoomScale="90" zoomScaleNormal="90" workbookViewId="0">
      <selection activeCell="I1" sqref="I1"/>
    </sheetView>
  </sheetViews>
  <sheetFormatPr defaultColWidth="9.109375" defaultRowHeight="15" x14ac:dyDescent="0.2"/>
  <cols>
    <col min="1" max="1" width="20.109375" style="5" customWidth="1"/>
    <col min="2" max="2" width="19.6640625" style="5" customWidth="1"/>
    <col min="3" max="3" width="52.21875" style="5" customWidth="1"/>
    <col min="4" max="4" width="11.109375" style="5" customWidth="1"/>
    <col min="5" max="5" width="17.33203125" style="5" customWidth="1"/>
    <col min="6" max="6" width="17.88671875" style="5" customWidth="1"/>
    <col min="7" max="7" width="16.88671875" style="5" customWidth="1"/>
    <col min="8" max="8" width="8.21875" style="5" customWidth="1"/>
    <col min="9" max="16384" width="9.109375" style="5"/>
  </cols>
  <sheetData>
    <row r="1" spans="1:9" x14ac:dyDescent="0.2">
      <c r="E1" s="6"/>
      <c r="F1" s="6"/>
      <c r="H1" s="6"/>
      <c r="I1" s="109" t="s">
        <v>24</v>
      </c>
    </row>
    <row r="2" spans="1:9" ht="18.600000000000001" x14ac:dyDescent="0.2">
      <c r="A2" s="7" t="s">
        <v>425</v>
      </c>
    </row>
    <row r="3" spans="1:9" ht="18.600000000000001" x14ac:dyDescent="0.2">
      <c r="A3" s="7"/>
    </row>
    <row r="4" spans="1:9" x14ac:dyDescent="0.2">
      <c r="A4" s="277" t="s">
        <v>430</v>
      </c>
      <c r="B4" s="277"/>
      <c r="C4" s="277"/>
      <c r="D4" s="277"/>
      <c r="E4" s="277"/>
    </row>
    <row r="5" spans="1:9" x14ac:dyDescent="0.2">
      <c r="A5" s="33"/>
      <c r="B5" s="33"/>
      <c r="C5" s="33"/>
      <c r="D5" s="33"/>
      <c r="E5" s="33"/>
    </row>
    <row r="6" spans="1:9" x14ac:dyDescent="0.2">
      <c r="A6" s="68" t="s">
        <v>431</v>
      </c>
      <c r="B6" s="33"/>
      <c r="C6" s="33"/>
      <c r="D6" s="33"/>
      <c r="E6" s="33"/>
    </row>
    <row r="7" spans="1:9" x14ac:dyDescent="0.2">
      <c r="A7" s="346" t="s">
        <v>73</v>
      </c>
      <c r="B7" s="346" t="s">
        <v>432</v>
      </c>
      <c r="C7" s="357" t="s">
        <v>433</v>
      </c>
      <c r="D7" s="346" t="s">
        <v>434</v>
      </c>
      <c r="E7" s="357" t="s">
        <v>435</v>
      </c>
      <c r="F7" s="357"/>
      <c r="G7" s="357"/>
      <c r="H7" s="357"/>
    </row>
    <row r="8" spans="1:9" x14ac:dyDescent="0.2">
      <c r="A8" s="346"/>
      <c r="B8" s="346"/>
      <c r="C8" s="357"/>
      <c r="D8" s="346"/>
      <c r="E8" s="91" t="s">
        <v>436</v>
      </c>
      <c r="F8" s="91" t="s">
        <v>437</v>
      </c>
      <c r="G8" s="91" t="s">
        <v>438</v>
      </c>
      <c r="H8" s="357" t="s">
        <v>17</v>
      </c>
    </row>
    <row r="9" spans="1:9" ht="43.2" x14ac:dyDescent="0.2">
      <c r="A9" s="346"/>
      <c r="B9" s="346"/>
      <c r="C9" s="357"/>
      <c r="D9" s="346"/>
      <c r="E9" s="91" t="s">
        <v>439</v>
      </c>
      <c r="F9" s="91" t="s">
        <v>440</v>
      </c>
      <c r="G9" s="91" t="s">
        <v>441</v>
      </c>
      <c r="H9" s="357"/>
    </row>
    <row r="10" spans="1:9" ht="43.2" x14ac:dyDescent="0.2">
      <c r="A10" s="92" t="s">
        <v>442</v>
      </c>
      <c r="B10" s="93">
        <v>6</v>
      </c>
      <c r="C10" s="92" t="s">
        <v>451</v>
      </c>
      <c r="D10" s="187">
        <v>92.1</v>
      </c>
      <c r="E10" s="187">
        <v>80.7</v>
      </c>
      <c r="F10" s="187">
        <v>14.9</v>
      </c>
      <c r="G10" s="187">
        <v>4.4000000000000004</v>
      </c>
      <c r="H10" s="187">
        <v>0</v>
      </c>
    </row>
    <row r="11" spans="1:9" ht="43.2" x14ac:dyDescent="0.2">
      <c r="A11" s="92" t="s">
        <v>443</v>
      </c>
      <c r="B11" s="93">
        <v>4</v>
      </c>
      <c r="C11" s="92" t="s">
        <v>452</v>
      </c>
      <c r="D11" s="187">
        <v>96</v>
      </c>
      <c r="E11" s="187">
        <v>89.1</v>
      </c>
      <c r="F11" s="187">
        <v>9.8000000000000007</v>
      </c>
      <c r="G11" s="187">
        <v>1.1000000000000001</v>
      </c>
      <c r="H11" s="187">
        <v>0</v>
      </c>
    </row>
    <row r="12" spans="1:9" ht="28.8" x14ac:dyDescent="0.2">
      <c r="A12" s="92" t="s">
        <v>444</v>
      </c>
      <c r="B12" s="93">
        <v>11</v>
      </c>
      <c r="C12" s="92" t="s">
        <v>453</v>
      </c>
      <c r="D12" s="187">
        <v>97.8</v>
      </c>
      <c r="E12" s="187">
        <v>94.8</v>
      </c>
      <c r="F12" s="187">
        <v>4</v>
      </c>
      <c r="G12" s="187">
        <v>1.3</v>
      </c>
      <c r="H12" s="187">
        <v>0</v>
      </c>
    </row>
    <row r="13" spans="1:9" ht="28.95" x14ac:dyDescent="0.2">
      <c r="A13" s="92" t="s">
        <v>445</v>
      </c>
      <c r="B13" s="93">
        <v>11</v>
      </c>
      <c r="C13" s="92" t="s">
        <v>798</v>
      </c>
      <c r="D13" s="187">
        <v>91.6</v>
      </c>
      <c r="E13" s="187">
        <v>80.900000000000006</v>
      </c>
      <c r="F13" s="187">
        <v>9.3000000000000007</v>
      </c>
      <c r="G13" s="187">
        <v>7.7</v>
      </c>
      <c r="H13" s="187">
        <v>2</v>
      </c>
    </row>
    <row r="14" spans="1:9" ht="57.6" x14ac:dyDescent="0.2">
      <c r="A14" s="92" t="s">
        <v>446</v>
      </c>
      <c r="B14" s="93">
        <v>11</v>
      </c>
      <c r="C14" s="92" t="s">
        <v>455</v>
      </c>
      <c r="D14" s="187">
        <v>95.9</v>
      </c>
      <c r="E14" s="187">
        <v>88.1</v>
      </c>
      <c r="F14" s="187">
        <v>6.4</v>
      </c>
      <c r="G14" s="187">
        <v>2.8</v>
      </c>
      <c r="H14" s="187">
        <v>2.7</v>
      </c>
    </row>
    <row r="15" spans="1:9" ht="57.6" x14ac:dyDescent="0.2">
      <c r="A15" s="92" t="s">
        <v>447</v>
      </c>
      <c r="B15" s="93">
        <v>6</v>
      </c>
      <c r="C15" s="92" t="s">
        <v>456</v>
      </c>
      <c r="D15" s="187">
        <v>97.9</v>
      </c>
      <c r="E15" s="187">
        <v>86</v>
      </c>
      <c r="F15" s="187">
        <v>1.4</v>
      </c>
      <c r="G15" s="187">
        <v>2.1</v>
      </c>
      <c r="H15" s="187">
        <v>10.5</v>
      </c>
    </row>
    <row r="16" spans="1:9" ht="27" x14ac:dyDescent="0.2">
      <c r="A16" s="92" t="s">
        <v>448</v>
      </c>
      <c r="B16" s="93">
        <v>6</v>
      </c>
      <c r="C16" s="92" t="s">
        <v>457</v>
      </c>
      <c r="D16" s="187">
        <v>97.1</v>
      </c>
      <c r="E16" s="187">
        <v>93.3</v>
      </c>
      <c r="F16" s="187">
        <v>4.8</v>
      </c>
      <c r="G16" s="187">
        <v>2</v>
      </c>
      <c r="H16" s="187">
        <v>0</v>
      </c>
    </row>
    <row r="17" spans="1:8" ht="43.2" x14ac:dyDescent="0.2">
      <c r="A17" s="92" t="s">
        <v>449</v>
      </c>
      <c r="B17" s="93">
        <v>4</v>
      </c>
      <c r="C17" s="92" t="s">
        <v>458</v>
      </c>
      <c r="D17" s="187">
        <v>92.6</v>
      </c>
      <c r="E17" s="187">
        <v>82.7</v>
      </c>
      <c r="F17" s="187">
        <v>12.5</v>
      </c>
      <c r="G17" s="187">
        <v>4.8</v>
      </c>
      <c r="H17" s="187">
        <v>0</v>
      </c>
    </row>
    <row r="18" spans="1:8" ht="43.2" x14ac:dyDescent="0.2">
      <c r="A18" s="92" t="s">
        <v>450</v>
      </c>
      <c r="B18" s="93">
        <v>2</v>
      </c>
      <c r="C18" s="92" t="s">
        <v>459</v>
      </c>
      <c r="D18" s="187">
        <v>92.6</v>
      </c>
      <c r="E18" s="187">
        <v>89.8</v>
      </c>
      <c r="F18" s="187">
        <v>8.1</v>
      </c>
      <c r="G18" s="187">
        <v>3.2</v>
      </c>
      <c r="H18" s="187">
        <v>0</v>
      </c>
    </row>
    <row r="19" spans="1:8" x14ac:dyDescent="0.2">
      <c r="A19" s="93" t="s">
        <v>460</v>
      </c>
      <c r="B19" s="93">
        <v>61</v>
      </c>
      <c r="C19" s="93"/>
      <c r="D19" s="187">
        <v>95.2</v>
      </c>
      <c r="E19" s="187">
        <v>87.4</v>
      </c>
      <c r="F19" s="187">
        <v>7.3</v>
      </c>
      <c r="G19" s="187">
        <v>3.5</v>
      </c>
      <c r="H19" s="187">
        <v>1.9</v>
      </c>
    </row>
    <row r="20" spans="1:8" x14ac:dyDescent="0.2">
      <c r="A20" s="5" t="s">
        <v>461</v>
      </c>
    </row>
    <row r="21" spans="1:8" x14ac:dyDescent="0.2">
      <c r="A21" s="5" t="s">
        <v>462</v>
      </c>
    </row>
    <row r="22" spans="1:8" x14ac:dyDescent="0.2">
      <c r="A22" s="256"/>
    </row>
    <row r="23" spans="1:8" ht="17.399999999999999" customHeight="1" x14ac:dyDescent="0.2">
      <c r="A23" s="257" t="s">
        <v>463</v>
      </c>
      <c r="B23" s="257"/>
    </row>
    <row r="24" spans="1:8" x14ac:dyDescent="0.2">
      <c r="A24" s="358" t="s">
        <v>464</v>
      </c>
      <c r="B24" s="358" t="s">
        <v>465</v>
      </c>
      <c r="C24" s="94"/>
      <c r="D24" s="96"/>
    </row>
    <row r="25" spans="1:8" x14ac:dyDescent="0.2">
      <c r="A25" s="358"/>
      <c r="B25" s="358"/>
      <c r="C25" s="95"/>
      <c r="D25" s="96"/>
    </row>
    <row r="26" spans="1:8" x14ac:dyDescent="0.2">
      <c r="A26" s="97" t="s">
        <v>466</v>
      </c>
      <c r="B26" s="179">
        <v>77</v>
      </c>
      <c r="C26" s="96"/>
      <c r="D26" s="96"/>
    </row>
    <row r="27" spans="1:8" x14ac:dyDescent="0.2">
      <c r="A27" s="98" t="s">
        <v>467</v>
      </c>
      <c r="B27" s="188">
        <v>12</v>
      </c>
      <c r="C27" s="96"/>
      <c r="D27" s="96"/>
    </row>
    <row r="28" spans="1:8" x14ac:dyDescent="0.2">
      <c r="A28" s="98" t="s">
        <v>468</v>
      </c>
      <c r="B28" s="188">
        <v>5</v>
      </c>
      <c r="C28" s="96"/>
      <c r="D28" s="96"/>
    </row>
    <row r="29" spans="1:8" x14ac:dyDescent="0.2">
      <c r="A29" s="98" t="s">
        <v>469</v>
      </c>
      <c r="B29" s="188">
        <v>0</v>
      </c>
      <c r="C29" s="96"/>
      <c r="D29" s="96"/>
    </row>
    <row r="30" spans="1:8" x14ac:dyDescent="0.2">
      <c r="A30" s="98" t="s">
        <v>470</v>
      </c>
      <c r="B30" s="188">
        <v>1</v>
      </c>
      <c r="C30" s="96"/>
      <c r="D30" s="96"/>
    </row>
    <row r="31" spans="1:8" x14ac:dyDescent="0.2">
      <c r="A31" s="98" t="s">
        <v>460</v>
      </c>
      <c r="B31" s="188">
        <v>95</v>
      </c>
      <c r="C31" s="96"/>
      <c r="D31" s="96"/>
    </row>
    <row r="33" spans="1:8" x14ac:dyDescent="0.2">
      <c r="A33" s="68" t="s">
        <v>471</v>
      </c>
      <c r="B33" s="33"/>
      <c r="C33" s="33"/>
      <c r="D33" s="33"/>
      <c r="E33" s="33"/>
    </row>
    <row r="34" spans="1:8" ht="15" customHeight="1" x14ac:dyDescent="0.2">
      <c r="A34" s="346" t="s">
        <v>73</v>
      </c>
      <c r="B34" s="346" t="s">
        <v>432</v>
      </c>
      <c r="C34" s="357" t="s">
        <v>433</v>
      </c>
      <c r="D34" s="346" t="s">
        <v>434</v>
      </c>
      <c r="E34" s="357" t="s">
        <v>435</v>
      </c>
      <c r="F34" s="357"/>
      <c r="G34" s="357"/>
      <c r="H34" s="357"/>
    </row>
    <row r="35" spans="1:8" x14ac:dyDescent="0.2">
      <c r="A35" s="346"/>
      <c r="B35" s="346"/>
      <c r="C35" s="357"/>
      <c r="D35" s="346"/>
      <c r="E35" s="91" t="s">
        <v>436</v>
      </c>
      <c r="F35" s="91" t="s">
        <v>437</v>
      </c>
      <c r="G35" s="91" t="s">
        <v>438</v>
      </c>
      <c r="H35" s="357" t="s">
        <v>17</v>
      </c>
    </row>
    <row r="36" spans="1:8" ht="27" customHeight="1" x14ac:dyDescent="0.2">
      <c r="A36" s="346"/>
      <c r="B36" s="346"/>
      <c r="C36" s="357"/>
      <c r="D36" s="346"/>
      <c r="E36" s="91" t="s">
        <v>439</v>
      </c>
      <c r="F36" s="91" t="s">
        <v>440</v>
      </c>
      <c r="G36" s="91" t="s">
        <v>441</v>
      </c>
      <c r="H36" s="357"/>
    </row>
    <row r="37" spans="1:8" ht="43.2" x14ac:dyDescent="0.2">
      <c r="A37" s="92" t="s">
        <v>442</v>
      </c>
      <c r="B37" s="93">
        <v>6</v>
      </c>
      <c r="C37" s="92" t="s">
        <v>451</v>
      </c>
      <c r="D37" s="187">
        <v>81.099999999999994</v>
      </c>
      <c r="E37" s="187">
        <v>66.2</v>
      </c>
      <c r="F37" s="187">
        <v>10.8</v>
      </c>
      <c r="G37" s="187">
        <v>23</v>
      </c>
      <c r="H37" s="187">
        <v>0</v>
      </c>
    </row>
    <row r="38" spans="1:8" ht="43.2" x14ac:dyDescent="0.2">
      <c r="A38" s="92" t="s">
        <v>443</v>
      </c>
      <c r="B38" s="93">
        <v>4</v>
      </c>
      <c r="C38" s="92" t="s">
        <v>452</v>
      </c>
      <c r="D38" s="187">
        <v>92.1</v>
      </c>
      <c r="E38" s="187">
        <v>84.5</v>
      </c>
      <c r="F38" s="187">
        <v>7.4</v>
      </c>
      <c r="G38" s="187">
        <v>8.1</v>
      </c>
      <c r="H38" s="187">
        <v>0</v>
      </c>
    </row>
    <row r="39" spans="1:8" ht="28.8" x14ac:dyDescent="0.2">
      <c r="A39" s="92" t="s">
        <v>444</v>
      </c>
      <c r="B39" s="93">
        <v>11</v>
      </c>
      <c r="C39" s="92" t="s">
        <v>453</v>
      </c>
      <c r="D39" s="187">
        <v>94.5</v>
      </c>
      <c r="E39" s="187">
        <v>89.9</v>
      </c>
      <c r="F39" s="187">
        <v>3.7</v>
      </c>
      <c r="G39" s="187">
        <v>6.4</v>
      </c>
      <c r="H39" s="187">
        <v>0</v>
      </c>
    </row>
    <row r="40" spans="1:8" ht="28.8" x14ac:dyDescent="0.2">
      <c r="A40" s="92" t="s">
        <v>445</v>
      </c>
      <c r="B40" s="93">
        <v>11</v>
      </c>
      <c r="C40" s="92" t="s">
        <v>454</v>
      </c>
      <c r="D40" s="187">
        <v>81.5</v>
      </c>
      <c r="E40" s="187">
        <v>70.900000000000006</v>
      </c>
      <c r="F40" s="187">
        <v>5.7</v>
      </c>
      <c r="G40" s="187">
        <v>19.2</v>
      </c>
      <c r="H40" s="187">
        <v>4.2</v>
      </c>
    </row>
    <row r="41" spans="1:8" ht="57.6" x14ac:dyDescent="0.2">
      <c r="A41" s="92" t="s">
        <v>446</v>
      </c>
      <c r="B41" s="93">
        <v>11</v>
      </c>
      <c r="C41" s="92" t="s">
        <v>455</v>
      </c>
      <c r="D41" s="187">
        <v>85.2</v>
      </c>
      <c r="E41" s="187">
        <v>75.7</v>
      </c>
      <c r="F41" s="187">
        <v>5.9</v>
      </c>
      <c r="G41" s="187">
        <v>16.600000000000001</v>
      </c>
      <c r="H41" s="187">
        <v>1.7</v>
      </c>
    </row>
    <row r="42" spans="1:8" ht="57.6" x14ac:dyDescent="0.2">
      <c r="A42" s="92" t="s">
        <v>447</v>
      </c>
      <c r="B42" s="93">
        <v>6</v>
      </c>
      <c r="C42" s="92" t="s">
        <v>456</v>
      </c>
      <c r="D42" s="187">
        <v>88.4</v>
      </c>
      <c r="E42" s="187">
        <v>81.5</v>
      </c>
      <c r="F42" s="187">
        <v>1.8</v>
      </c>
      <c r="G42" s="187">
        <v>8.6</v>
      </c>
      <c r="H42" s="187">
        <v>8.1</v>
      </c>
    </row>
    <row r="43" spans="1:8" ht="28.8" x14ac:dyDescent="0.2">
      <c r="A43" s="92" t="s">
        <v>448</v>
      </c>
      <c r="B43" s="93">
        <v>6</v>
      </c>
      <c r="C43" s="92" t="s">
        <v>457</v>
      </c>
      <c r="D43" s="187">
        <v>93.8</v>
      </c>
      <c r="E43" s="187">
        <v>90.9</v>
      </c>
      <c r="F43" s="187">
        <v>2.2999999999999998</v>
      </c>
      <c r="G43" s="187">
        <v>6.8</v>
      </c>
      <c r="H43" s="187">
        <v>0</v>
      </c>
    </row>
    <row r="44" spans="1:8" ht="43.2" x14ac:dyDescent="0.2">
      <c r="A44" s="92" t="s">
        <v>449</v>
      </c>
      <c r="B44" s="93">
        <v>4</v>
      </c>
      <c r="C44" s="92" t="s">
        <v>458</v>
      </c>
      <c r="D44" s="187">
        <v>86.3</v>
      </c>
      <c r="E44" s="187">
        <v>75.5</v>
      </c>
      <c r="F44" s="187">
        <v>9.5</v>
      </c>
      <c r="G44" s="187">
        <v>15</v>
      </c>
      <c r="H44" s="187">
        <v>0</v>
      </c>
    </row>
    <row r="45" spans="1:8" ht="43.2" x14ac:dyDescent="0.2">
      <c r="A45" s="92" t="s">
        <v>450</v>
      </c>
      <c r="B45" s="93">
        <v>2</v>
      </c>
      <c r="C45" s="92" t="s">
        <v>459</v>
      </c>
      <c r="D45" s="187">
        <v>85.6</v>
      </c>
      <c r="E45" s="187">
        <v>75.7</v>
      </c>
      <c r="F45" s="187">
        <v>5.4</v>
      </c>
      <c r="G45" s="187">
        <v>18.899999999999999</v>
      </c>
      <c r="H45" s="187">
        <v>0</v>
      </c>
    </row>
    <row r="46" spans="1:8" x14ac:dyDescent="0.2">
      <c r="A46" s="93" t="s">
        <v>460</v>
      </c>
      <c r="B46" s="93">
        <v>61</v>
      </c>
      <c r="C46" s="93"/>
      <c r="D46" s="187">
        <v>87.5</v>
      </c>
      <c r="E46" s="187">
        <v>79.099999999999994</v>
      </c>
      <c r="F46" s="187">
        <v>5.5</v>
      </c>
      <c r="G46" s="187">
        <v>13.5</v>
      </c>
      <c r="H46" s="187">
        <v>1.9</v>
      </c>
    </row>
    <row r="47" spans="1:8" x14ac:dyDescent="0.2">
      <c r="A47" s="5" t="s">
        <v>461</v>
      </c>
    </row>
    <row r="48" spans="1:8" x14ac:dyDescent="0.2">
      <c r="A48" s="5" t="s">
        <v>462</v>
      </c>
    </row>
    <row r="49" spans="1:4" ht="18" customHeight="1" x14ac:dyDescent="0.2"/>
    <row r="50" spans="1:4" ht="27" customHeight="1" x14ac:dyDescent="0.2">
      <c r="A50" s="345" t="s">
        <v>472</v>
      </c>
      <c r="B50" s="345"/>
      <c r="C50" s="345"/>
    </row>
    <row r="51" spans="1:4" x14ac:dyDescent="0.2">
      <c r="A51" s="358" t="s">
        <v>464</v>
      </c>
      <c r="B51" s="358" t="s">
        <v>465</v>
      </c>
      <c r="C51" s="94"/>
      <c r="D51" s="96"/>
    </row>
    <row r="52" spans="1:4" x14ac:dyDescent="0.2">
      <c r="A52" s="358"/>
      <c r="B52" s="358"/>
      <c r="C52" s="95"/>
      <c r="D52" s="96"/>
    </row>
    <row r="53" spans="1:4" x14ac:dyDescent="0.2">
      <c r="A53" s="97" t="s">
        <v>466</v>
      </c>
      <c r="B53" s="179">
        <v>23</v>
      </c>
      <c r="C53" s="96"/>
      <c r="D53" s="96"/>
    </row>
    <row r="54" spans="1:4" x14ac:dyDescent="0.2">
      <c r="A54" s="98" t="s">
        <v>467</v>
      </c>
      <c r="B54" s="188">
        <v>3</v>
      </c>
      <c r="C54" s="96"/>
      <c r="D54" s="96"/>
    </row>
    <row r="55" spans="1:4" x14ac:dyDescent="0.2">
      <c r="A55" s="98" t="s">
        <v>468</v>
      </c>
      <c r="B55" s="188">
        <v>2</v>
      </c>
      <c r="C55" s="96"/>
      <c r="D55" s="96"/>
    </row>
    <row r="56" spans="1:4" x14ac:dyDescent="0.2">
      <c r="A56" s="98" t="s">
        <v>469</v>
      </c>
      <c r="B56" s="188">
        <v>7</v>
      </c>
      <c r="C56" s="96"/>
      <c r="D56" s="96"/>
    </row>
    <row r="57" spans="1:4" x14ac:dyDescent="0.2">
      <c r="A57" s="98" t="s">
        <v>470</v>
      </c>
      <c r="B57" s="188">
        <v>4</v>
      </c>
      <c r="C57" s="96"/>
      <c r="D57" s="96"/>
    </row>
    <row r="58" spans="1:4" x14ac:dyDescent="0.2">
      <c r="A58" s="98" t="s">
        <v>460</v>
      </c>
      <c r="B58" s="188">
        <v>39</v>
      </c>
      <c r="C58" s="96"/>
      <c r="D58" s="96"/>
    </row>
  </sheetData>
  <mergeCells count="18">
    <mergeCell ref="A51:A52"/>
    <mergeCell ref="B51:B52"/>
    <mergeCell ref="A34:A36"/>
    <mergeCell ref="B34:B36"/>
    <mergeCell ref="A50:C50"/>
    <mergeCell ref="C34:C36"/>
    <mergeCell ref="D34:D36"/>
    <mergeCell ref="E34:H34"/>
    <mergeCell ref="H35:H36"/>
    <mergeCell ref="A4:E4"/>
    <mergeCell ref="A24:A25"/>
    <mergeCell ref="B24:B25"/>
    <mergeCell ref="H8:H9"/>
    <mergeCell ref="E7:H7"/>
    <mergeCell ref="D7:D9"/>
    <mergeCell ref="C7:C9"/>
    <mergeCell ref="B7:B9"/>
    <mergeCell ref="A7:A9"/>
  </mergeCells>
  <phoneticPr fontId="1"/>
  <hyperlinks>
    <hyperlink ref="I1" location="Contents!A1" display="Contents" xr:uid="{D448DB9D-3B51-4993-A467-3679A4C9F126}"/>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7"/>
  <sheetViews>
    <sheetView workbookViewId="0">
      <selection activeCell="F1" sqref="F1"/>
    </sheetView>
  </sheetViews>
  <sheetFormatPr defaultColWidth="9.109375" defaultRowHeight="15" x14ac:dyDescent="0.2"/>
  <cols>
    <col min="1" max="1" width="30.77734375" style="5" customWidth="1"/>
    <col min="2" max="2" width="12.109375" style="5" customWidth="1"/>
    <col min="3" max="6" width="12.21875" style="5" customWidth="1"/>
    <col min="7" max="16384" width="9.109375" style="5"/>
  </cols>
  <sheetData>
    <row r="1" spans="1:6" x14ac:dyDescent="0.2">
      <c r="D1" s="6"/>
      <c r="F1" s="109" t="s">
        <v>24</v>
      </c>
    </row>
    <row r="2" spans="1:6" ht="18.600000000000001" x14ac:dyDescent="0.2">
      <c r="A2" s="7" t="s">
        <v>425</v>
      </c>
    </row>
    <row r="3" spans="1:6" ht="18.600000000000001" x14ac:dyDescent="0.2">
      <c r="A3" s="7"/>
    </row>
    <row r="4" spans="1:6" x14ac:dyDescent="0.2">
      <c r="A4" s="275" t="s">
        <v>473</v>
      </c>
      <c r="B4" s="275"/>
      <c r="C4" s="275"/>
      <c r="D4" s="275"/>
    </row>
    <row r="5" spans="1:6" x14ac:dyDescent="0.2">
      <c r="A5" s="10" t="s">
        <v>68</v>
      </c>
      <c r="B5" s="72">
        <v>2018</v>
      </c>
      <c r="C5" s="10">
        <v>2019</v>
      </c>
      <c r="D5" s="10">
        <v>2020</v>
      </c>
      <c r="E5" s="10">
        <v>2021</v>
      </c>
      <c r="F5" s="10">
        <v>2022</v>
      </c>
    </row>
    <row r="6" spans="1:6" x14ac:dyDescent="0.2">
      <c r="A6" s="99" t="s">
        <v>737</v>
      </c>
      <c r="B6" s="100">
        <v>87.6</v>
      </c>
      <c r="C6" s="100">
        <v>79.400000000000006</v>
      </c>
      <c r="D6" s="100">
        <v>81.3</v>
      </c>
      <c r="E6" s="100">
        <v>65</v>
      </c>
      <c r="F6" s="100">
        <v>71.5</v>
      </c>
    </row>
    <row r="7" spans="1:6" x14ac:dyDescent="0.2">
      <c r="A7" s="114"/>
      <c r="B7" s="114"/>
      <c r="C7" s="114"/>
      <c r="D7" s="114"/>
    </row>
  </sheetData>
  <mergeCells count="1">
    <mergeCell ref="A4:D4"/>
  </mergeCells>
  <phoneticPr fontId="1"/>
  <hyperlinks>
    <hyperlink ref="F1" location="Contents!A1" display="Contents" xr:uid="{A7626239-85A2-4E33-8A60-368E62B57E2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
  <sheetViews>
    <sheetView workbookViewId="0">
      <selection activeCell="F1" sqref="F1"/>
    </sheetView>
  </sheetViews>
  <sheetFormatPr defaultColWidth="9.109375" defaultRowHeight="15" x14ac:dyDescent="0.2"/>
  <cols>
    <col min="1" max="1" width="30.44140625" style="5" customWidth="1"/>
    <col min="2" max="6" width="12.6640625" style="5" customWidth="1"/>
    <col min="7" max="16384" width="9.109375" style="5"/>
  </cols>
  <sheetData>
    <row r="1" spans="1:6" x14ac:dyDescent="0.2">
      <c r="D1" s="6"/>
      <c r="E1" s="122"/>
      <c r="F1" s="109" t="s">
        <v>24</v>
      </c>
    </row>
    <row r="2" spans="1:6" ht="18.600000000000001" x14ac:dyDescent="0.2">
      <c r="A2" s="7" t="s">
        <v>21</v>
      </c>
    </row>
    <row r="3" spans="1:6" ht="18.600000000000001" x14ac:dyDescent="0.2">
      <c r="A3" s="7"/>
    </row>
    <row r="4" spans="1:6" ht="30" customHeight="1" x14ac:dyDescent="0.2">
      <c r="A4" s="275" t="s">
        <v>30</v>
      </c>
      <c r="B4" s="275"/>
      <c r="C4" s="275"/>
      <c r="D4" s="275"/>
      <c r="E4" s="275"/>
      <c r="F4" s="275"/>
    </row>
    <row r="5" spans="1:6" x14ac:dyDescent="0.2">
      <c r="A5" s="10" t="s">
        <v>68</v>
      </c>
      <c r="B5" s="10">
        <v>2018</v>
      </c>
      <c r="C5" s="41">
        <v>2019</v>
      </c>
      <c r="D5" s="41">
        <v>2020</v>
      </c>
      <c r="E5" s="41">
        <v>2021</v>
      </c>
      <c r="F5" s="41">
        <v>2022</v>
      </c>
    </row>
    <row r="6" spans="1:6" x14ac:dyDescent="0.2">
      <c r="A6" s="13" t="s">
        <v>31</v>
      </c>
      <c r="B6" s="22">
        <v>650.79999999999995</v>
      </c>
      <c r="C6" s="22">
        <v>823.3</v>
      </c>
      <c r="D6" s="22">
        <v>1065.4000000000001</v>
      </c>
      <c r="E6" s="22">
        <v>436.7</v>
      </c>
      <c r="F6" s="22">
        <v>400.7</v>
      </c>
    </row>
    <row r="7" spans="1:6" x14ac:dyDescent="0.2">
      <c r="A7" s="13" t="s">
        <v>32</v>
      </c>
      <c r="B7" s="22">
        <v>618.20000000000005</v>
      </c>
      <c r="C7" s="22">
        <v>620.29999999999995</v>
      </c>
      <c r="D7" s="22">
        <v>1041.5</v>
      </c>
      <c r="E7" s="22">
        <v>417.8</v>
      </c>
      <c r="F7" s="22">
        <v>351.1</v>
      </c>
    </row>
    <row r="8" spans="1:6" x14ac:dyDescent="0.2">
      <c r="A8" s="13" t="s">
        <v>33</v>
      </c>
      <c r="B8" s="22">
        <v>95</v>
      </c>
      <c r="C8" s="22">
        <v>75.3</v>
      </c>
      <c r="D8" s="22">
        <v>75.3</v>
      </c>
      <c r="E8" s="22">
        <v>96.2</v>
      </c>
      <c r="F8" s="22">
        <v>88.9</v>
      </c>
    </row>
    <row r="9" spans="1:6" ht="45" x14ac:dyDescent="0.2">
      <c r="A9" s="16" t="s">
        <v>34</v>
      </c>
      <c r="B9" s="73" t="s">
        <v>35</v>
      </c>
      <c r="C9" s="73" t="s">
        <v>35</v>
      </c>
      <c r="D9" s="73" t="s">
        <v>35</v>
      </c>
      <c r="E9" s="73" t="s">
        <v>35</v>
      </c>
      <c r="F9" s="73" t="s">
        <v>35</v>
      </c>
    </row>
  </sheetData>
  <mergeCells count="1">
    <mergeCell ref="A4:F4"/>
  </mergeCells>
  <phoneticPr fontId="1"/>
  <hyperlinks>
    <hyperlink ref="F1" location="Contents!A1" display="Contents" xr:uid="{58332902-777B-4EBC-9E1E-228C52B784E4}"/>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11"/>
  <sheetViews>
    <sheetView workbookViewId="0">
      <selection activeCell="F1" sqref="F1"/>
    </sheetView>
  </sheetViews>
  <sheetFormatPr defaultColWidth="9.109375" defaultRowHeight="15" x14ac:dyDescent="0.2"/>
  <cols>
    <col min="1" max="1" width="21.21875" style="5" customWidth="1"/>
    <col min="2" max="4" width="12.21875" style="5" customWidth="1"/>
    <col min="5" max="16384" width="9.109375" style="5"/>
  </cols>
  <sheetData>
    <row r="1" spans="1:6" x14ac:dyDescent="0.2">
      <c r="D1" s="6"/>
      <c r="F1" s="109" t="s">
        <v>24</v>
      </c>
    </row>
    <row r="2" spans="1:6" ht="18.600000000000001" x14ac:dyDescent="0.2">
      <c r="A2" s="7" t="s">
        <v>425</v>
      </c>
    </row>
    <row r="3" spans="1:6" ht="18.600000000000001" x14ac:dyDescent="0.2">
      <c r="A3" s="7"/>
    </row>
    <row r="4" spans="1:6" ht="15" customHeight="1" x14ac:dyDescent="0.2">
      <c r="A4" s="275" t="s">
        <v>474</v>
      </c>
      <c r="B4" s="275"/>
      <c r="C4" s="275"/>
      <c r="D4" s="275"/>
    </row>
    <row r="5" spans="1:6" x14ac:dyDescent="0.2">
      <c r="A5" s="10" t="s">
        <v>475</v>
      </c>
      <c r="B5" s="10">
        <v>2020</v>
      </c>
      <c r="C5" s="10">
        <v>2021</v>
      </c>
      <c r="D5" s="10">
        <v>2022</v>
      </c>
    </row>
    <row r="6" spans="1:6" x14ac:dyDescent="0.2">
      <c r="A6" s="99" t="s">
        <v>476</v>
      </c>
      <c r="B6" s="100">
        <v>94.7</v>
      </c>
      <c r="C6" s="100">
        <v>95.6</v>
      </c>
      <c r="D6" s="100">
        <v>96.4</v>
      </c>
    </row>
    <row r="7" spans="1:6" x14ac:dyDescent="0.2">
      <c r="A7" s="99" t="s">
        <v>477</v>
      </c>
      <c r="B7" s="100">
        <v>49.4</v>
      </c>
      <c r="C7" s="100">
        <v>53.3</v>
      </c>
      <c r="D7" s="100">
        <v>50.3</v>
      </c>
    </row>
    <row r="8" spans="1:6" x14ac:dyDescent="0.2">
      <c r="A8" s="99" t="s">
        <v>478</v>
      </c>
      <c r="B8" s="100">
        <v>83.5</v>
      </c>
      <c r="C8" s="100">
        <v>80</v>
      </c>
      <c r="D8" s="100">
        <v>84</v>
      </c>
    </row>
    <row r="9" spans="1:6" x14ac:dyDescent="0.2">
      <c r="A9" s="99" t="s">
        <v>479</v>
      </c>
      <c r="B9" s="100">
        <v>51</v>
      </c>
      <c r="C9" s="100">
        <v>56.9</v>
      </c>
      <c r="D9" s="100">
        <v>69.2</v>
      </c>
    </row>
    <row r="10" spans="1:6" x14ac:dyDescent="0.2">
      <c r="A10" s="5" t="s">
        <v>480</v>
      </c>
    </row>
    <row r="11" spans="1:6" x14ac:dyDescent="0.2">
      <c r="A11" s="5" t="s">
        <v>481</v>
      </c>
    </row>
  </sheetData>
  <mergeCells count="1">
    <mergeCell ref="A4:D4"/>
  </mergeCells>
  <phoneticPr fontId="1"/>
  <hyperlinks>
    <hyperlink ref="F1" location="Contents!A1" display="Contents" xr:uid="{E070082E-2D79-44BA-9AA3-A1C2D72E0BBD}"/>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9"/>
  <sheetViews>
    <sheetView workbookViewId="0">
      <selection activeCell="C23" sqref="C23"/>
    </sheetView>
  </sheetViews>
  <sheetFormatPr defaultColWidth="9.109375" defaultRowHeight="15" x14ac:dyDescent="0.2"/>
  <cols>
    <col min="1" max="1" width="42.5546875" style="5" customWidth="1"/>
    <col min="2" max="6" width="18.6640625" style="5" customWidth="1"/>
    <col min="7" max="16384" width="9.109375" style="5"/>
  </cols>
  <sheetData>
    <row r="1" spans="1:6" x14ac:dyDescent="0.2">
      <c r="E1" s="6"/>
      <c r="F1" s="109" t="s">
        <v>24</v>
      </c>
    </row>
    <row r="2" spans="1:6" ht="18.600000000000001" x14ac:dyDescent="0.2">
      <c r="A2" s="7" t="s">
        <v>425</v>
      </c>
    </row>
    <row r="3" spans="1:6" ht="18.600000000000001" x14ac:dyDescent="0.2">
      <c r="A3" s="7"/>
    </row>
    <row r="4" spans="1:6" x14ac:dyDescent="0.2">
      <c r="A4" s="275" t="s">
        <v>482</v>
      </c>
      <c r="B4" s="275"/>
      <c r="C4" s="277"/>
      <c r="D4" s="277"/>
    </row>
    <row r="5" spans="1:6" x14ac:dyDescent="0.2">
      <c r="A5" s="10" t="s">
        <v>68</v>
      </c>
      <c r="B5" s="10">
        <v>2018</v>
      </c>
      <c r="C5" s="10">
        <v>2019</v>
      </c>
      <c r="D5" s="10">
        <v>2020</v>
      </c>
      <c r="E5" s="10">
        <v>2021</v>
      </c>
      <c r="F5" s="10">
        <v>2022</v>
      </c>
    </row>
    <row r="6" spans="1:6" ht="28.5" customHeight="1" x14ac:dyDescent="0.2">
      <c r="A6" s="13" t="s">
        <v>483</v>
      </c>
      <c r="B6" s="55" t="s">
        <v>487</v>
      </c>
      <c r="C6" s="55" t="s">
        <v>488</v>
      </c>
      <c r="D6" s="55" t="s">
        <v>489</v>
      </c>
      <c r="E6" s="55" t="s">
        <v>490</v>
      </c>
      <c r="F6" s="55" t="s">
        <v>491</v>
      </c>
    </row>
    <row r="7" spans="1:6" ht="30" x14ac:dyDescent="0.2">
      <c r="A7" s="13" t="s">
        <v>484</v>
      </c>
      <c r="B7" s="55" t="s">
        <v>5</v>
      </c>
      <c r="C7" s="55" t="s">
        <v>5</v>
      </c>
      <c r="D7" s="55" t="s">
        <v>5</v>
      </c>
      <c r="E7" s="55" t="s">
        <v>5</v>
      </c>
      <c r="F7" s="55" t="s">
        <v>492</v>
      </c>
    </row>
    <row r="8" spans="1:6" ht="45.6" customHeight="1" x14ac:dyDescent="0.2">
      <c r="A8" s="13" t="s">
        <v>485</v>
      </c>
      <c r="B8" s="55" t="s">
        <v>493</v>
      </c>
      <c r="C8" s="55" t="s">
        <v>494</v>
      </c>
      <c r="D8" s="55" t="s">
        <v>495</v>
      </c>
      <c r="E8" s="55" t="s">
        <v>496</v>
      </c>
      <c r="F8" s="55" t="s">
        <v>5</v>
      </c>
    </row>
    <row r="9" spans="1:6" x14ac:dyDescent="0.2">
      <c r="A9" s="276" t="s">
        <v>486</v>
      </c>
      <c r="B9" s="276"/>
      <c r="C9" s="303"/>
      <c r="D9" s="303"/>
    </row>
  </sheetData>
  <mergeCells count="2">
    <mergeCell ref="A4:D4"/>
    <mergeCell ref="A9:D9"/>
  </mergeCells>
  <phoneticPr fontId="1"/>
  <hyperlinks>
    <hyperlink ref="F1" location="Contents!A1" display="Contents" xr:uid="{7D39FB8D-5D98-4FF2-8716-4DF48D56A92D}"/>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14"/>
  <sheetViews>
    <sheetView workbookViewId="0">
      <selection activeCell="I1" sqref="I1"/>
    </sheetView>
  </sheetViews>
  <sheetFormatPr defaultColWidth="9.109375" defaultRowHeight="15" x14ac:dyDescent="0.2"/>
  <cols>
    <col min="1" max="1" width="36.44140625" style="5" customWidth="1"/>
    <col min="2" max="9" width="13.21875" style="5" customWidth="1"/>
    <col min="10" max="16384" width="9.109375" style="5"/>
  </cols>
  <sheetData>
    <row r="1" spans="1:9" x14ac:dyDescent="0.2">
      <c r="I1" s="109" t="s">
        <v>24</v>
      </c>
    </row>
    <row r="2" spans="1:9" ht="18.600000000000001" x14ac:dyDescent="0.2">
      <c r="A2" s="7" t="s">
        <v>425</v>
      </c>
    </row>
    <row r="3" spans="1:9" ht="15.75" customHeight="1" x14ac:dyDescent="0.2">
      <c r="A3" s="7"/>
    </row>
    <row r="4" spans="1:9" ht="15.75" customHeight="1" x14ac:dyDescent="0.2">
      <c r="A4" s="39" t="s">
        <v>507</v>
      </c>
      <c r="B4" s="37"/>
      <c r="C4" s="37"/>
      <c r="D4" s="37"/>
      <c r="E4" s="37"/>
      <c r="F4" s="37"/>
      <c r="G4" s="37"/>
      <c r="H4" s="37"/>
      <c r="I4" s="43" t="s">
        <v>501</v>
      </c>
    </row>
    <row r="5" spans="1:9" x14ac:dyDescent="0.2">
      <c r="A5" s="10"/>
      <c r="B5" s="10" t="s">
        <v>8</v>
      </c>
      <c r="C5" s="10" t="s">
        <v>9</v>
      </c>
      <c r="D5" s="10" t="s">
        <v>10</v>
      </c>
      <c r="E5" s="10" t="s">
        <v>11</v>
      </c>
      <c r="F5" s="10" t="s">
        <v>12</v>
      </c>
      <c r="G5" s="10" t="s">
        <v>13</v>
      </c>
      <c r="H5" s="10" t="s">
        <v>16</v>
      </c>
      <c r="I5" s="10" t="s">
        <v>14</v>
      </c>
    </row>
    <row r="6" spans="1:9" ht="45" x14ac:dyDescent="0.2">
      <c r="A6" s="13" t="s">
        <v>499</v>
      </c>
      <c r="B6" s="38"/>
      <c r="C6" s="23"/>
      <c r="D6" s="23" t="s">
        <v>497</v>
      </c>
      <c r="E6" s="23"/>
      <c r="F6" s="23"/>
      <c r="G6" s="23"/>
      <c r="H6" s="23"/>
      <c r="I6" s="70"/>
    </row>
    <row r="7" spans="1:9" ht="30" x14ac:dyDescent="0.2">
      <c r="A7" s="13" t="s">
        <v>29</v>
      </c>
      <c r="B7" s="23"/>
      <c r="C7" s="23" t="s">
        <v>498</v>
      </c>
      <c r="D7" s="23">
        <v>1</v>
      </c>
      <c r="E7" s="23"/>
      <c r="F7" s="23"/>
      <c r="G7" s="23"/>
      <c r="H7" s="23"/>
      <c r="I7" s="70"/>
    </row>
    <row r="8" spans="1:9" ht="31.2" x14ac:dyDescent="0.2">
      <c r="A8" s="13" t="s">
        <v>500</v>
      </c>
      <c r="B8" s="52">
        <v>20</v>
      </c>
      <c r="C8" s="23">
        <v>10</v>
      </c>
      <c r="D8" s="23">
        <v>8</v>
      </c>
      <c r="E8" s="23">
        <v>3</v>
      </c>
      <c r="F8" s="23">
        <v>8</v>
      </c>
      <c r="G8" s="23">
        <v>8</v>
      </c>
      <c r="H8" s="23" t="s">
        <v>15</v>
      </c>
      <c r="I8" s="18">
        <v>2</v>
      </c>
    </row>
    <row r="9" spans="1:9" ht="9" customHeight="1" x14ac:dyDescent="0.2">
      <c r="A9" s="359"/>
      <c r="B9" s="359"/>
      <c r="C9" s="359"/>
      <c r="D9" s="359"/>
      <c r="E9" s="359"/>
      <c r="F9" s="359"/>
      <c r="G9" s="359"/>
      <c r="H9" s="359"/>
    </row>
    <row r="10" spans="1:9" ht="40.5" customHeight="1" x14ac:dyDescent="0.2">
      <c r="A10" s="352" t="s">
        <v>502</v>
      </c>
      <c r="B10" s="352"/>
      <c r="C10" s="352"/>
      <c r="D10" s="352"/>
      <c r="E10" s="352"/>
      <c r="F10" s="352"/>
      <c r="G10" s="352"/>
      <c r="H10" s="352"/>
      <c r="I10" s="352"/>
    </row>
    <row r="11" spans="1:9" x14ac:dyDescent="0.2">
      <c r="A11" s="5" t="s">
        <v>503</v>
      </c>
    </row>
    <row r="12" spans="1:9" x14ac:dyDescent="0.2">
      <c r="A12" s="5" t="s">
        <v>504</v>
      </c>
    </row>
    <row r="14" spans="1:9" ht="148.5" customHeight="1" x14ac:dyDescent="0.2">
      <c r="A14" s="303" t="s">
        <v>505</v>
      </c>
      <c r="B14" s="303"/>
      <c r="C14" s="303"/>
      <c r="D14" s="303"/>
      <c r="E14" s="303"/>
      <c r="F14" s="303"/>
      <c r="G14" s="303"/>
      <c r="H14" s="303"/>
      <c r="I14" s="303"/>
    </row>
  </sheetData>
  <mergeCells count="3">
    <mergeCell ref="A9:H9"/>
    <mergeCell ref="A10:I10"/>
    <mergeCell ref="A14:I14"/>
  </mergeCells>
  <phoneticPr fontId="1"/>
  <hyperlinks>
    <hyperlink ref="I1" location="Contents!A1" display="Contents" xr:uid="{3386611B-C0A2-44C9-B221-CC4A696C8F13}"/>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13"/>
  <sheetViews>
    <sheetView workbookViewId="0">
      <selection activeCell="F1" sqref="F1"/>
    </sheetView>
  </sheetViews>
  <sheetFormatPr defaultColWidth="9.109375" defaultRowHeight="15" x14ac:dyDescent="0.2"/>
  <cols>
    <col min="1" max="1" width="31.33203125" style="5" customWidth="1"/>
    <col min="2" max="6" width="13.21875" style="5" customWidth="1"/>
    <col min="7" max="16384" width="9.109375" style="5"/>
  </cols>
  <sheetData>
    <row r="1" spans="1:6" x14ac:dyDescent="0.2">
      <c r="D1" s="6"/>
      <c r="F1" s="109" t="s">
        <v>24</v>
      </c>
    </row>
    <row r="2" spans="1:6" ht="18.600000000000001" x14ac:dyDescent="0.2">
      <c r="A2" s="7" t="s">
        <v>425</v>
      </c>
    </row>
    <row r="3" spans="1:6" ht="18.600000000000001" x14ac:dyDescent="0.2">
      <c r="A3" s="7"/>
    </row>
    <row r="4" spans="1:6" x14ac:dyDescent="0.2">
      <c r="A4" s="275" t="s">
        <v>508</v>
      </c>
      <c r="B4" s="275"/>
      <c r="C4" s="275"/>
      <c r="D4" s="275"/>
    </row>
    <row r="5" spans="1:6" x14ac:dyDescent="0.2">
      <c r="A5" s="41" t="s">
        <v>509</v>
      </c>
      <c r="B5" s="10">
        <v>2018</v>
      </c>
      <c r="C5" s="10">
        <v>2019</v>
      </c>
      <c r="D5" s="10">
        <v>2020</v>
      </c>
      <c r="E5" s="10">
        <v>2021</v>
      </c>
      <c r="F5" s="10">
        <v>2022</v>
      </c>
    </row>
    <row r="6" spans="1:6" x14ac:dyDescent="0.2">
      <c r="A6" s="101" t="s">
        <v>510</v>
      </c>
      <c r="B6" s="14">
        <v>29682</v>
      </c>
      <c r="C6" s="14">
        <v>27886</v>
      </c>
      <c r="D6" s="14">
        <v>24930</v>
      </c>
      <c r="E6" s="14">
        <v>24533</v>
      </c>
      <c r="F6" s="14">
        <v>27677</v>
      </c>
    </row>
    <row r="7" spans="1:6" x14ac:dyDescent="0.2">
      <c r="A7" s="101" t="s">
        <v>511</v>
      </c>
      <c r="B7" s="14">
        <v>2499</v>
      </c>
      <c r="C7" s="14">
        <v>2215</v>
      </c>
      <c r="D7" s="14">
        <v>2184</v>
      </c>
      <c r="E7" s="14">
        <v>1957</v>
      </c>
      <c r="F7" s="14">
        <v>2858</v>
      </c>
    </row>
    <row r="8" spans="1:6" x14ac:dyDescent="0.2">
      <c r="A8" s="102" t="s">
        <v>512</v>
      </c>
      <c r="B8" s="14">
        <v>3858</v>
      </c>
      <c r="C8" s="14">
        <v>4107</v>
      </c>
      <c r="D8" s="14">
        <v>3776</v>
      </c>
      <c r="E8" s="14">
        <v>3339</v>
      </c>
      <c r="F8" s="14">
        <v>4700</v>
      </c>
    </row>
    <row r="9" spans="1:6" x14ac:dyDescent="0.2">
      <c r="A9" s="102" t="s">
        <v>513</v>
      </c>
      <c r="B9" s="14">
        <v>1211</v>
      </c>
      <c r="C9" s="14">
        <v>1112</v>
      </c>
      <c r="D9" s="14">
        <v>858</v>
      </c>
      <c r="E9" s="14">
        <v>734</v>
      </c>
      <c r="F9" s="14">
        <v>622</v>
      </c>
    </row>
    <row r="10" spans="1:6" x14ac:dyDescent="0.2">
      <c r="A10" s="102" t="s">
        <v>514</v>
      </c>
      <c r="B10" s="14">
        <v>210</v>
      </c>
      <c r="C10" s="14">
        <v>294</v>
      </c>
      <c r="D10" s="14">
        <v>263</v>
      </c>
      <c r="E10" s="14">
        <v>250</v>
      </c>
      <c r="F10" s="14">
        <v>155</v>
      </c>
    </row>
    <row r="11" spans="1:6" x14ac:dyDescent="0.2">
      <c r="A11" s="102" t="s">
        <v>208</v>
      </c>
      <c r="B11" s="14">
        <v>2050</v>
      </c>
      <c r="C11" s="14">
        <v>1871</v>
      </c>
      <c r="D11" s="14">
        <v>1935</v>
      </c>
      <c r="E11" s="14">
        <v>1825</v>
      </c>
      <c r="F11" s="14">
        <v>1772</v>
      </c>
    </row>
    <row r="12" spans="1:6" x14ac:dyDescent="0.2">
      <c r="A12" s="258" t="s">
        <v>62</v>
      </c>
      <c r="B12" s="14">
        <v>39510</v>
      </c>
      <c r="C12" s="14">
        <v>37485</v>
      </c>
      <c r="D12" s="14">
        <v>33946</v>
      </c>
      <c r="E12" s="14">
        <v>32638</v>
      </c>
      <c r="F12" s="14">
        <v>37784</v>
      </c>
    </row>
    <row r="13" spans="1:6" x14ac:dyDescent="0.2">
      <c r="A13" s="276"/>
      <c r="B13" s="276"/>
      <c r="C13" s="276"/>
      <c r="D13" s="276"/>
    </row>
  </sheetData>
  <mergeCells count="2">
    <mergeCell ref="A4:D4"/>
    <mergeCell ref="A13:D13"/>
  </mergeCells>
  <phoneticPr fontId="1"/>
  <hyperlinks>
    <hyperlink ref="F1" location="Contents!A1" display="Contents" xr:uid="{1178DFD4-7568-4550-A6E4-04B7ACC74842}"/>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C11"/>
  <sheetViews>
    <sheetView workbookViewId="0">
      <selection activeCell="C1" sqref="C1"/>
    </sheetView>
  </sheetViews>
  <sheetFormatPr defaultColWidth="9.109375" defaultRowHeight="15" x14ac:dyDescent="0.2"/>
  <cols>
    <col min="1" max="1" width="30.6640625" style="5" customWidth="1"/>
    <col min="2" max="2" width="25.33203125" style="5" customWidth="1"/>
    <col min="3" max="3" width="22.21875" style="5" customWidth="1"/>
    <col min="4" max="16384" width="9.109375" style="5"/>
  </cols>
  <sheetData>
    <row r="1" spans="1:3" x14ac:dyDescent="0.2">
      <c r="C1" s="109" t="s">
        <v>24</v>
      </c>
    </row>
    <row r="2" spans="1:3" ht="18.600000000000001" x14ac:dyDescent="0.2">
      <c r="A2" s="7" t="s">
        <v>425</v>
      </c>
    </row>
    <row r="3" spans="1:3" ht="18.600000000000001" x14ac:dyDescent="0.2">
      <c r="A3" s="7"/>
    </row>
    <row r="4" spans="1:3" x14ac:dyDescent="0.2">
      <c r="A4" s="275" t="s">
        <v>506</v>
      </c>
      <c r="B4" s="308"/>
      <c r="C4" s="308"/>
    </row>
    <row r="5" spans="1:3" ht="30" x14ac:dyDescent="0.2">
      <c r="A5" s="10"/>
      <c r="B5" s="10" t="s">
        <v>515</v>
      </c>
      <c r="C5" s="10" t="s">
        <v>516</v>
      </c>
    </row>
    <row r="6" spans="1:3" x14ac:dyDescent="0.2">
      <c r="A6" s="13" t="s">
        <v>517</v>
      </c>
      <c r="B6" s="189">
        <v>231500</v>
      </c>
      <c r="C6" s="190">
        <v>141</v>
      </c>
    </row>
    <row r="7" spans="1:3" ht="30" x14ac:dyDescent="0.2">
      <c r="A7" s="13" t="s">
        <v>518</v>
      </c>
      <c r="B7" s="189">
        <v>223500</v>
      </c>
      <c r="C7" s="190">
        <v>136</v>
      </c>
    </row>
    <row r="8" spans="1:3" ht="30" x14ac:dyDescent="0.2">
      <c r="A8" s="13" t="s">
        <v>519</v>
      </c>
      <c r="B8" s="189">
        <v>197500</v>
      </c>
      <c r="C8" s="190">
        <v>120</v>
      </c>
    </row>
    <row r="9" spans="1:3" x14ac:dyDescent="0.2">
      <c r="A9" s="13" t="s">
        <v>520</v>
      </c>
      <c r="B9" s="189">
        <v>188500</v>
      </c>
      <c r="C9" s="190">
        <v>115</v>
      </c>
    </row>
    <row r="10" spans="1:3" x14ac:dyDescent="0.2">
      <c r="A10" s="13" t="s">
        <v>521</v>
      </c>
      <c r="B10" s="191">
        <v>188500</v>
      </c>
      <c r="C10" s="192">
        <v>115</v>
      </c>
    </row>
    <row r="11" spans="1:3" ht="81" customHeight="1" x14ac:dyDescent="0.2">
      <c r="A11" s="276" t="s">
        <v>522</v>
      </c>
      <c r="B11" s="276"/>
      <c r="C11" s="276"/>
    </row>
  </sheetData>
  <mergeCells count="2">
    <mergeCell ref="A4:C4"/>
    <mergeCell ref="A11:C11"/>
  </mergeCells>
  <phoneticPr fontId="1"/>
  <hyperlinks>
    <hyperlink ref="C1" location="Contents!A1" display="Contents" xr:uid="{F83B31C0-FAFF-47F3-91F7-4C1C78B8BA49}"/>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57"/>
  <sheetViews>
    <sheetView workbookViewId="0"/>
  </sheetViews>
  <sheetFormatPr defaultRowHeight="13.2" x14ac:dyDescent="0.2"/>
  <cols>
    <col min="1" max="1" width="34.88671875" customWidth="1"/>
    <col min="2" max="6" width="10.44140625" customWidth="1"/>
  </cols>
  <sheetData>
    <row r="1" spans="1:6" ht="15" x14ac:dyDescent="0.2">
      <c r="A1" s="5"/>
      <c r="B1" s="5"/>
      <c r="C1" s="5"/>
      <c r="D1" s="6"/>
      <c r="E1" s="122"/>
      <c r="F1" s="109" t="s">
        <v>24</v>
      </c>
    </row>
    <row r="2" spans="1:6" ht="18.600000000000001" x14ac:dyDescent="0.2">
      <c r="A2" s="7" t="s">
        <v>425</v>
      </c>
      <c r="B2" s="5"/>
      <c r="C2" s="5"/>
      <c r="D2" s="5"/>
      <c r="E2" s="5"/>
      <c r="F2" s="5"/>
    </row>
    <row r="3" spans="1:6" ht="18.600000000000001" x14ac:dyDescent="0.2">
      <c r="A3" s="7"/>
      <c r="B3" s="5"/>
      <c r="C3" s="5"/>
      <c r="D3" s="5"/>
      <c r="E3" s="5"/>
      <c r="F3" s="5"/>
    </row>
    <row r="4" spans="1:6" ht="15" x14ac:dyDescent="0.2">
      <c r="A4" s="277" t="s">
        <v>523</v>
      </c>
      <c r="B4" s="277"/>
      <c r="C4" s="277"/>
      <c r="D4" s="277"/>
      <c r="E4" s="5"/>
      <c r="F4" s="5"/>
    </row>
    <row r="5" spans="1:6" ht="15" x14ac:dyDescent="0.2">
      <c r="A5" s="33"/>
      <c r="B5" s="33"/>
      <c r="C5" s="33"/>
      <c r="D5" s="33"/>
      <c r="E5" s="5"/>
      <c r="F5" s="5"/>
    </row>
    <row r="6" spans="1:6" ht="15" x14ac:dyDescent="0.2">
      <c r="A6" s="10" t="s">
        <v>190</v>
      </c>
      <c r="B6" s="10">
        <v>2018</v>
      </c>
      <c r="C6" s="41">
        <v>2019</v>
      </c>
      <c r="D6" s="41">
        <v>2020</v>
      </c>
      <c r="E6" s="41">
        <v>2021</v>
      </c>
      <c r="F6" s="41">
        <v>2022</v>
      </c>
    </row>
    <row r="7" spans="1:6" ht="15" x14ac:dyDescent="0.2">
      <c r="A7" s="13" t="s">
        <v>524</v>
      </c>
      <c r="B7" s="18">
        <v>2714</v>
      </c>
      <c r="C7" s="18">
        <v>2701</v>
      </c>
      <c r="D7" s="18">
        <v>2679</v>
      </c>
      <c r="E7" s="77">
        <v>2632</v>
      </c>
      <c r="F7" s="77">
        <v>2576</v>
      </c>
    </row>
    <row r="8" spans="1:6" ht="15" x14ac:dyDescent="0.2">
      <c r="A8" s="13" t="s">
        <v>525</v>
      </c>
      <c r="B8" s="18">
        <v>2049</v>
      </c>
      <c r="C8" s="18">
        <v>2012</v>
      </c>
      <c r="D8" s="18">
        <v>1968</v>
      </c>
      <c r="E8" s="77">
        <v>1921</v>
      </c>
      <c r="F8" s="77">
        <v>1874</v>
      </c>
    </row>
    <row r="9" spans="1:6" ht="15" x14ac:dyDescent="0.2">
      <c r="A9" s="13" t="s">
        <v>526</v>
      </c>
      <c r="B9" s="18">
        <v>665</v>
      </c>
      <c r="C9" s="18">
        <v>689</v>
      </c>
      <c r="D9" s="18">
        <v>711</v>
      </c>
      <c r="E9" s="77">
        <v>711</v>
      </c>
      <c r="F9" s="77">
        <v>702</v>
      </c>
    </row>
    <row r="10" spans="1:6" ht="15" x14ac:dyDescent="0.2">
      <c r="A10" s="13" t="s">
        <v>527</v>
      </c>
      <c r="B10" s="18">
        <v>162</v>
      </c>
      <c r="C10" s="18">
        <v>181</v>
      </c>
      <c r="D10" s="18">
        <v>195</v>
      </c>
      <c r="E10" s="77">
        <v>204</v>
      </c>
      <c r="F10" s="77">
        <v>189</v>
      </c>
    </row>
    <row r="11" spans="1:6" ht="15" x14ac:dyDescent="0.2">
      <c r="A11" s="13" t="s">
        <v>525</v>
      </c>
      <c r="B11" s="18">
        <v>125</v>
      </c>
      <c r="C11" s="18">
        <v>141</v>
      </c>
      <c r="D11" s="18">
        <v>152</v>
      </c>
      <c r="E11" s="77">
        <v>159</v>
      </c>
      <c r="F11" s="77">
        <v>143</v>
      </c>
    </row>
    <row r="12" spans="1:6" ht="15" x14ac:dyDescent="0.2">
      <c r="A12" s="13" t="s">
        <v>526</v>
      </c>
      <c r="B12" s="18">
        <v>37</v>
      </c>
      <c r="C12" s="18">
        <v>40</v>
      </c>
      <c r="D12" s="18">
        <v>43</v>
      </c>
      <c r="E12" s="77">
        <v>45</v>
      </c>
      <c r="F12" s="77">
        <v>46</v>
      </c>
    </row>
    <row r="13" spans="1:6" ht="15" x14ac:dyDescent="0.2">
      <c r="A13" s="13" t="s">
        <v>528</v>
      </c>
      <c r="B13" s="53">
        <v>24.4</v>
      </c>
      <c r="C13" s="53">
        <v>25.3</v>
      </c>
      <c r="D13" s="53">
        <v>26.2</v>
      </c>
      <c r="E13" s="78">
        <v>26.7</v>
      </c>
      <c r="F13" s="78">
        <f>SUM(F9,F12)/SUM(F7,F10)*100</f>
        <v>27.05244122965642</v>
      </c>
    </row>
    <row r="14" spans="1:6" ht="30" x14ac:dyDescent="0.2">
      <c r="A14" s="13" t="s">
        <v>529</v>
      </c>
      <c r="B14" s="53">
        <v>11.8</v>
      </c>
      <c r="C14" s="53">
        <v>11.6</v>
      </c>
      <c r="D14" s="53">
        <v>12.3</v>
      </c>
      <c r="E14" s="78">
        <v>12.6</v>
      </c>
      <c r="F14" s="78">
        <f>376/SUM(F7+376)*100</f>
        <v>12.737127371273713</v>
      </c>
    </row>
    <row r="15" spans="1:6" ht="15" x14ac:dyDescent="0.2">
      <c r="A15" s="13" t="s">
        <v>530</v>
      </c>
      <c r="B15" s="53">
        <v>42.2</v>
      </c>
      <c r="C15" s="53">
        <v>42.1</v>
      </c>
      <c r="D15" s="53">
        <v>42.4</v>
      </c>
      <c r="E15" s="78">
        <v>42.6</v>
      </c>
      <c r="F15" s="78">
        <v>42.5</v>
      </c>
    </row>
    <row r="16" spans="1:6" ht="15" x14ac:dyDescent="0.2">
      <c r="A16" s="13" t="s">
        <v>525</v>
      </c>
      <c r="B16" s="53">
        <v>43.2</v>
      </c>
      <c r="C16" s="53">
        <v>43.3</v>
      </c>
      <c r="D16" s="53">
        <v>43.3</v>
      </c>
      <c r="E16" s="78">
        <v>43.5</v>
      </c>
      <c r="F16" s="78">
        <v>43.4</v>
      </c>
    </row>
    <row r="17" spans="1:6" ht="15" x14ac:dyDescent="0.2">
      <c r="A17" s="13" t="s">
        <v>526</v>
      </c>
      <c r="B17" s="53">
        <v>38.799999999999997</v>
      </c>
      <c r="C17" s="53">
        <v>38.799999999999997</v>
      </c>
      <c r="D17" s="53">
        <v>39.1</v>
      </c>
      <c r="E17" s="78">
        <v>39.1</v>
      </c>
      <c r="F17" s="78">
        <v>40.1</v>
      </c>
    </row>
    <row r="18" spans="1:6" ht="15" x14ac:dyDescent="0.2">
      <c r="A18" s="13" t="s">
        <v>531</v>
      </c>
      <c r="B18" s="53">
        <v>18.3</v>
      </c>
      <c r="C18" s="53">
        <v>18.3</v>
      </c>
      <c r="D18" s="53">
        <v>18.399999999999999</v>
      </c>
      <c r="E18" s="78">
        <v>18.7</v>
      </c>
      <c r="F18" s="78">
        <v>18.7</v>
      </c>
    </row>
    <row r="19" spans="1:6" ht="15" x14ac:dyDescent="0.2">
      <c r="A19" s="13" t="s">
        <v>525</v>
      </c>
      <c r="B19" s="53">
        <v>19.5</v>
      </c>
      <c r="C19" s="53">
        <v>19.5</v>
      </c>
      <c r="D19" s="53">
        <v>19.600000000000001</v>
      </c>
      <c r="E19" s="78">
        <v>19.899999999999999</v>
      </c>
      <c r="F19" s="78">
        <v>19.8</v>
      </c>
    </row>
    <row r="20" spans="1:6" ht="15" x14ac:dyDescent="0.2">
      <c r="A20" s="13" t="s">
        <v>526</v>
      </c>
      <c r="B20" s="53">
        <v>14.3</v>
      </c>
      <c r="C20" s="53">
        <v>14.5</v>
      </c>
      <c r="D20" s="53">
        <v>14.9</v>
      </c>
      <c r="E20" s="78">
        <v>15.7</v>
      </c>
      <c r="F20" s="78">
        <v>15.8</v>
      </c>
    </row>
    <row r="21" spans="1:6" ht="30" x14ac:dyDescent="0.2">
      <c r="A21" s="13" t="s">
        <v>532</v>
      </c>
      <c r="B21" s="18">
        <v>359200</v>
      </c>
      <c r="C21" s="18">
        <v>359200</v>
      </c>
      <c r="D21" s="18">
        <v>359200</v>
      </c>
      <c r="E21" s="77">
        <v>359200</v>
      </c>
      <c r="F21" s="77">
        <v>364200</v>
      </c>
    </row>
    <row r="22" spans="1:6" ht="15" x14ac:dyDescent="0.2">
      <c r="A22" s="13" t="s">
        <v>533</v>
      </c>
      <c r="B22" s="77">
        <v>94</v>
      </c>
      <c r="C22" s="77">
        <v>105</v>
      </c>
      <c r="D22" s="77">
        <v>83</v>
      </c>
      <c r="E22" s="77">
        <v>65</v>
      </c>
      <c r="F22" s="77">
        <v>62</v>
      </c>
    </row>
    <row r="23" spans="1:6" ht="15" x14ac:dyDescent="0.2">
      <c r="A23" s="13" t="s">
        <v>525</v>
      </c>
      <c r="B23" s="77">
        <v>55</v>
      </c>
      <c r="C23" s="77">
        <v>61</v>
      </c>
      <c r="D23" s="77">
        <v>48</v>
      </c>
      <c r="E23" s="77">
        <v>45</v>
      </c>
      <c r="F23" s="77">
        <v>38</v>
      </c>
    </row>
    <row r="24" spans="1:6" ht="15" x14ac:dyDescent="0.2">
      <c r="A24" s="13" t="s">
        <v>526</v>
      </c>
      <c r="B24" s="77">
        <v>39</v>
      </c>
      <c r="C24" s="77">
        <v>44</v>
      </c>
      <c r="D24" s="77">
        <v>35</v>
      </c>
      <c r="E24" s="77">
        <v>20</v>
      </c>
      <c r="F24" s="77">
        <v>24</v>
      </c>
    </row>
    <row r="25" spans="1:6" ht="15" x14ac:dyDescent="0.2">
      <c r="A25" s="13" t="s">
        <v>534</v>
      </c>
      <c r="B25" s="74">
        <v>14.7</v>
      </c>
      <c r="C25" s="74">
        <v>10.4</v>
      </c>
      <c r="D25" s="74">
        <v>8.6999999999999993</v>
      </c>
      <c r="E25" s="79">
        <v>4.4000000000000004</v>
      </c>
      <c r="F25" s="79">
        <f>37/(F22+37)*100</f>
        <v>37.373737373737377</v>
      </c>
    </row>
    <row r="26" spans="1:6" ht="30" x14ac:dyDescent="0.2">
      <c r="A26" s="13" t="s">
        <v>535</v>
      </c>
      <c r="B26" s="74">
        <v>97.6</v>
      </c>
      <c r="C26" s="74">
        <v>95.7</v>
      </c>
      <c r="D26" s="74">
        <v>96.2</v>
      </c>
      <c r="E26" s="79">
        <v>88.2</v>
      </c>
      <c r="F26" s="79">
        <v>93.6</v>
      </c>
    </row>
    <row r="27" spans="1:6" ht="15" x14ac:dyDescent="0.2">
      <c r="A27" s="13" t="s">
        <v>536</v>
      </c>
      <c r="B27" s="74">
        <v>1.5</v>
      </c>
      <c r="C27" s="74">
        <v>2</v>
      </c>
      <c r="D27" s="74">
        <v>1.2</v>
      </c>
      <c r="E27" s="79">
        <v>2.2000000000000002</v>
      </c>
      <c r="F27" s="79">
        <f>108/(F7+F10)*100</f>
        <v>3.9059674502712478</v>
      </c>
    </row>
    <row r="28" spans="1:6" ht="15" x14ac:dyDescent="0.2">
      <c r="A28" s="13" t="s">
        <v>525</v>
      </c>
      <c r="B28" s="75">
        <v>1.3</v>
      </c>
      <c r="C28" s="75">
        <v>1.9</v>
      </c>
      <c r="D28" s="75">
        <v>1.1000000000000001</v>
      </c>
      <c r="E28" s="80">
        <v>1.6</v>
      </c>
      <c r="F28" s="80">
        <f>82/(F8+F11)*100</f>
        <v>4.0654437283093703</v>
      </c>
    </row>
    <row r="29" spans="1:6" ht="15" x14ac:dyDescent="0.2">
      <c r="A29" s="13" t="s">
        <v>526</v>
      </c>
      <c r="B29" s="75">
        <v>2.2000000000000002</v>
      </c>
      <c r="C29" s="75">
        <v>2.5</v>
      </c>
      <c r="D29" s="75">
        <v>1.4</v>
      </c>
      <c r="E29" s="80">
        <v>0.6</v>
      </c>
      <c r="F29" s="80">
        <f>26/(F9+F12)*100</f>
        <v>3.4759358288770055</v>
      </c>
    </row>
    <row r="30" spans="1:6" ht="30" x14ac:dyDescent="0.2">
      <c r="A30" s="13" t="s">
        <v>537</v>
      </c>
      <c r="B30" s="75">
        <v>1.4</v>
      </c>
      <c r="C30" s="75">
        <v>1.7</v>
      </c>
      <c r="D30" s="75">
        <v>1.1000000000000001</v>
      </c>
      <c r="E30" s="80">
        <v>1.7</v>
      </c>
      <c r="F30" s="80">
        <f>65/(F7+F10)*100</f>
        <v>2.3508137432188065</v>
      </c>
    </row>
    <row r="31" spans="1:6" ht="15" x14ac:dyDescent="0.2">
      <c r="A31" s="13" t="s">
        <v>538</v>
      </c>
      <c r="B31" s="76">
        <v>1856.1</v>
      </c>
      <c r="C31" s="76">
        <v>1828.7</v>
      </c>
      <c r="D31" s="76">
        <v>1819.9</v>
      </c>
      <c r="E31" s="81">
        <v>1830.8</v>
      </c>
      <c r="F31" s="81">
        <v>1847.5</v>
      </c>
    </row>
    <row r="32" spans="1:6" ht="15" x14ac:dyDescent="0.2">
      <c r="A32" s="304" t="s">
        <v>544</v>
      </c>
      <c r="B32" s="304"/>
      <c r="C32" s="304"/>
      <c r="D32" s="304"/>
      <c r="E32" s="304"/>
      <c r="F32" s="304"/>
    </row>
    <row r="34" spans="1:6" ht="15" x14ac:dyDescent="0.2">
      <c r="A34" s="34" t="s">
        <v>539</v>
      </c>
    </row>
    <row r="35" spans="1:6" ht="15" x14ac:dyDescent="0.2">
      <c r="A35" s="10" t="s">
        <v>190</v>
      </c>
      <c r="B35" s="10">
        <v>2018</v>
      </c>
      <c r="C35" s="41">
        <v>2019</v>
      </c>
      <c r="D35" s="41">
        <v>2020</v>
      </c>
      <c r="E35" s="41">
        <v>2021</v>
      </c>
      <c r="F35" s="41">
        <v>2022</v>
      </c>
    </row>
    <row r="36" spans="1:6" ht="15" x14ac:dyDescent="0.2">
      <c r="A36" s="15" t="s">
        <v>540</v>
      </c>
      <c r="B36" s="195">
        <f t="shared" ref="B36:F36" si="0">SUM(B37:B38)</f>
        <v>162</v>
      </c>
      <c r="C36" s="195">
        <f t="shared" si="0"/>
        <v>181</v>
      </c>
      <c r="D36" s="195">
        <f t="shared" si="0"/>
        <v>195</v>
      </c>
      <c r="E36" s="195">
        <f t="shared" si="0"/>
        <v>204</v>
      </c>
      <c r="F36" s="195">
        <f t="shared" si="0"/>
        <v>189</v>
      </c>
    </row>
    <row r="37" spans="1:6" ht="15" x14ac:dyDescent="0.2">
      <c r="A37" s="13" t="s">
        <v>525</v>
      </c>
      <c r="B37" s="195">
        <v>125</v>
      </c>
      <c r="C37" s="195">
        <v>141</v>
      </c>
      <c r="D37" s="195">
        <v>152</v>
      </c>
      <c r="E37" s="194">
        <v>159</v>
      </c>
      <c r="F37" s="194">
        <v>143</v>
      </c>
    </row>
    <row r="38" spans="1:6" ht="15" x14ac:dyDescent="0.2">
      <c r="A38" s="13" t="s">
        <v>526</v>
      </c>
      <c r="B38" s="195">
        <v>37</v>
      </c>
      <c r="C38" s="195">
        <v>40</v>
      </c>
      <c r="D38" s="195">
        <v>43</v>
      </c>
      <c r="E38" s="194">
        <v>45</v>
      </c>
      <c r="F38" s="194">
        <v>46</v>
      </c>
    </row>
    <row r="39" spans="1:6" ht="30" x14ac:dyDescent="0.2">
      <c r="A39" s="46" t="s">
        <v>541</v>
      </c>
      <c r="B39" s="195">
        <f t="shared" ref="B39:F39" si="1">SUM(B40:B41)</f>
        <v>0</v>
      </c>
      <c r="C39" s="195">
        <f t="shared" si="1"/>
        <v>0</v>
      </c>
      <c r="D39" s="195">
        <f t="shared" si="1"/>
        <v>0</v>
      </c>
      <c r="E39" s="195">
        <f t="shared" si="1"/>
        <v>0</v>
      </c>
      <c r="F39" s="195">
        <f t="shared" si="1"/>
        <v>0</v>
      </c>
    </row>
    <row r="40" spans="1:6" ht="15" x14ac:dyDescent="0.2">
      <c r="A40" s="13" t="s">
        <v>525</v>
      </c>
      <c r="B40" s="195">
        <v>0</v>
      </c>
      <c r="C40" s="195">
        <v>0</v>
      </c>
      <c r="D40" s="195">
        <v>0</v>
      </c>
      <c r="E40" s="195">
        <v>0</v>
      </c>
      <c r="F40" s="195">
        <v>0</v>
      </c>
    </row>
    <row r="41" spans="1:6" ht="15" x14ac:dyDescent="0.2">
      <c r="A41" s="13" t="s">
        <v>526</v>
      </c>
      <c r="B41" s="195">
        <v>0</v>
      </c>
      <c r="C41" s="195">
        <v>0</v>
      </c>
      <c r="D41" s="195">
        <v>0</v>
      </c>
      <c r="E41" s="195">
        <v>0</v>
      </c>
      <c r="F41" s="195">
        <v>0</v>
      </c>
    </row>
    <row r="42" spans="1:6" ht="15" x14ac:dyDescent="0.2">
      <c r="A42" s="15" t="s">
        <v>542</v>
      </c>
      <c r="B42" s="195">
        <f t="shared" ref="B42:F42" si="2">SUM(B43:B44)</f>
        <v>154</v>
      </c>
      <c r="C42" s="195">
        <f t="shared" si="2"/>
        <v>166</v>
      </c>
      <c r="D42" s="195">
        <f t="shared" si="2"/>
        <v>184</v>
      </c>
      <c r="E42" s="195">
        <f t="shared" si="2"/>
        <v>189</v>
      </c>
      <c r="F42" s="195">
        <f t="shared" si="2"/>
        <v>186</v>
      </c>
    </row>
    <row r="43" spans="1:6" ht="15" x14ac:dyDescent="0.2">
      <c r="A43" s="13" t="s">
        <v>525</v>
      </c>
      <c r="B43" s="195">
        <v>117</v>
      </c>
      <c r="C43" s="195">
        <v>127</v>
      </c>
      <c r="D43" s="195">
        <v>142</v>
      </c>
      <c r="E43" s="194">
        <v>146</v>
      </c>
      <c r="F43" s="194">
        <v>141</v>
      </c>
    </row>
    <row r="44" spans="1:6" ht="15" x14ac:dyDescent="0.2">
      <c r="A44" s="13" t="s">
        <v>526</v>
      </c>
      <c r="B44" s="195">
        <v>37</v>
      </c>
      <c r="C44" s="195">
        <v>39</v>
      </c>
      <c r="D44" s="195">
        <v>42</v>
      </c>
      <c r="E44" s="194">
        <v>43</v>
      </c>
      <c r="F44" s="194">
        <v>45</v>
      </c>
    </row>
    <row r="45" spans="1:6" ht="15" x14ac:dyDescent="0.2">
      <c r="A45" s="15" t="s">
        <v>543</v>
      </c>
      <c r="B45" s="195">
        <f t="shared" ref="B45:F45" si="3">SUM(B46:B47)</f>
        <v>154</v>
      </c>
      <c r="C45" s="195">
        <f t="shared" si="3"/>
        <v>146</v>
      </c>
      <c r="D45" s="194">
        <f t="shared" si="3"/>
        <v>137</v>
      </c>
      <c r="E45" s="195">
        <f t="shared" si="3"/>
        <v>147</v>
      </c>
      <c r="F45" s="195">
        <f t="shared" si="3"/>
        <v>145</v>
      </c>
    </row>
    <row r="46" spans="1:6" ht="15" x14ac:dyDescent="0.2">
      <c r="A46" s="13" t="s">
        <v>525</v>
      </c>
      <c r="B46" s="194">
        <f>B37-B43+18</f>
        <v>26</v>
      </c>
      <c r="C46" s="194">
        <f>C37-C43+17</f>
        <v>31</v>
      </c>
      <c r="D46" s="194">
        <f>D37-D43+15</f>
        <v>25</v>
      </c>
      <c r="E46" s="194">
        <f>E37-E43+24</f>
        <v>37</v>
      </c>
      <c r="F46" s="194">
        <f>F37-F43+27</f>
        <v>29</v>
      </c>
    </row>
    <row r="47" spans="1:6" ht="15" x14ac:dyDescent="0.2">
      <c r="A47" s="13" t="s">
        <v>526</v>
      </c>
      <c r="B47" s="194">
        <f>B38-B44+128</f>
        <v>128</v>
      </c>
      <c r="C47" s="194">
        <f>C38-C44+114</f>
        <v>115</v>
      </c>
      <c r="D47" s="194">
        <f>D38-D44+111</f>
        <v>112</v>
      </c>
      <c r="E47" s="194">
        <f>E38-E44+108</f>
        <v>110</v>
      </c>
      <c r="F47" s="194">
        <f>F38-F44+115</f>
        <v>116</v>
      </c>
    </row>
    <row r="48" spans="1:6" ht="30" customHeight="1" x14ac:dyDescent="0.2">
      <c r="A48" s="360" t="s">
        <v>544</v>
      </c>
      <c r="B48" s="276"/>
      <c r="C48" s="276"/>
      <c r="D48" s="276"/>
      <c r="E48" s="276"/>
      <c r="F48" s="276"/>
    </row>
    <row r="50" spans="1:6" ht="15" x14ac:dyDescent="0.2">
      <c r="A50" s="360" t="s">
        <v>808</v>
      </c>
      <c r="B50" s="276"/>
      <c r="C50" s="276"/>
      <c r="D50" s="276"/>
      <c r="E50" s="276"/>
      <c r="F50" s="276"/>
    </row>
    <row r="51" spans="1:6" ht="15" x14ac:dyDescent="0.2">
      <c r="A51" s="10" t="s">
        <v>190</v>
      </c>
      <c r="B51" s="10">
        <v>2018</v>
      </c>
      <c r="C51" s="41">
        <v>2019</v>
      </c>
      <c r="D51" s="41">
        <v>2020</v>
      </c>
      <c r="E51" s="41">
        <v>2021</v>
      </c>
      <c r="F51" s="41">
        <v>2022</v>
      </c>
    </row>
    <row r="52" spans="1:6" ht="15" x14ac:dyDescent="0.2">
      <c r="A52" s="15" t="s">
        <v>545</v>
      </c>
      <c r="B52" s="193">
        <f t="shared" ref="B52:F52" si="4">SUM(B53:B54)</f>
        <v>14</v>
      </c>
      <c r="C52" s="193">
        <f t="shared" si="4"/>
        <v>10</v>
      </c>
      <c r="D52" s="193">
        <f t="shared" si="4"/>
        <v>8</v>
      </c>
      <c r="E52" s="194">
        <f t="shared" si="4"/>
        <v>6</v>
      </c>
      <c r="F52" s="194">
        <f t="shared" si="4"/>
        <v>8</v>
      </c>
    </row>
    <row r="53" spans="1:6" ht="15" x14ac:dyDescent="0.2">
      <c r="A53" s="13" t="s">
        <v>525</v>
      </c>
      <c r="B53" s="193">
        <v>14</v>
      </c>
      <c r="C53" s="193">
        <v>10</v>
      </c>
      <c r="D53" s="193">
        <v>8</v>
      </c>
      <c r="E53" s="194">
        <v>6</v>
      </c>
      <c r="F53" s="194">
        <v>8</v>
      </c>
    </row>
    <row r="54" spans="1:6" ht="15" x14ac:dyDescent="0.2">
      <c r="A54" s="13" t="s">
        <v>526</v>
      </c>
      <c r="B54" s="193">
        <v>0</v>
      </c>
      <c r="C54" s="193">
        <v>0</v>
      </c>
      <c r="D54" s="193">
        <v>0</v>
      </c>
      <c r="E54" s="194">
        <v>0</v>
      </c>
      <c r="F54" s="194">
        <v>0</v>
      </c>
    </row>
    <row r="55" spans="1:6" ht="51" customHeight="1" x14ac:dyDescent="0.2">
      <c r="A55" s="276" t="s">
        <v>546</v>
      </c>
      <c r="B55" s="304"/>
      <c r="C55" s="304"/>
      <c r="D55" s="304"/>
      <c r="E55" s="304"/>
      <c r="F55" s="304"/>
    </row>
    <row r="57" spans="1:6" ht="15" x14ac:dyDescent="0.2">
      <c r="A57" s="5"/>
    </row>
  </sheetData>
  <mergeCells count="5">
    <mergeCell ref="A4:D4"/>
    <mergeCell ref="A48:F48"/>
    <mergeCell ref="A32:F32"/>
    <mergeCell ref="A55:F55"/>
    <mergeCell ref="A50:F50"/>
  </mergeCells>
  <phoneticPr fontId="1"/>
  <hyperlinks>
    <hyperlink ref="F1" location="Contents!A1" display="Contents" xr:uid="{87494AC4-6B43-4E33-B544-6E239CF5D157}"/>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O10"/>
  <sheetViews>
    <sheetView zoomScale="74" zoomScaleNormal="74" workbookViewId="0">
      <selection activeCell="K22" sqref="K22"/>
    </sheetView>
  </sheetViews>
  <sheetFormatPr defaultColWidth="9.109375" defaultRowHeight="15" x14ac:dyDescent="0.2"/>
  <cols>
    <col min="1" max="1" width="14.6640625" style="5" customWidth="1"/>
    <col min="2" max="3" width="10.5546875" style="5" customWidth="1"/>
    <col min="4" max="4" width="10.44140625" style="5" customWidth="1"/>
    <col min="5" max="5" width="10.5546875" style="5" customWidth="1"/>
    <col min="6" max="7" width="10.44140625" style="5" customWidth="1"/>
    <col min="8" max="8" width="12.44140625" style="5" customWidth="1"/>
    <col min="9" max="9" width="12.5546875" style="5" customWidth="1"/>
    <col min="10" max="10" width="13.6640625" style="5" customWidth="1"/>
    <col min="11" max="11" width="12.21875" style="5" customWidth="1"/>
    <col min="12" max="14" width="12.21875" style="62" customWidth="1"/>
    <col min="15" max="15" width="16.5546875" style="5" customWidth="1"/>
    <col min="16" max="16384" width="9.109375" style="5"/>
  </cols>
  <sheetData>
    <row r="1" spans="1:15" x14ac:dyDescent="0.2">
      <c r="O1" s="109" t="s">
        <v>24</v>
      </c>
    </row>
    <row r="2" spans="1:15" ht="18.600000000000001" x14ac:dyDescent="0.2">
      <c r="A2" s="7" t="s">
        <v>425</v>
      </c>
    </row>
    <row r="3" spans="1:15" ht="18.600000000000001" x14ac:dyDescent="0.2">
      <c r="A3" s="7"/>
    </row>
    <row r="4" spans="1:15" x14ac:dyDescent="0.2">
      <c r="A4" s="275" t="s">
        <v>662</v>
      </c>
      <c r="B4" s="275"/>
      <c r="C4" s="275"/>
      <c r="D4" s="275"/>
      <c r="E4" s="275"/>
      <c r="F4" s="275"/>
      <c r="G4" s="275"/>
      <c r="H4" s="275"/>
      <c r="I4" s="275"/>
      <c r="J4" s="275"/>
      <c r="K4" s="275"/>
    </row>
    <row r="5" spans="1:15" s="62" customFormat="1" ht="90" x14ac:dyDescent="0.2">
      <c r="A5" s="10"/>
      <c r="B5" s="10" t="s">
        <v>62</v>
      </c>
      <c r="C5" s="10" t="s">
        <v>547</v>
      </c>
      <c r="D5" s="10" t="s">
        <v>548</v>
      </c>
      <c r="E5" s="10" t="s">
        <v>549</v>
      </c>
      <c r="F5" s="10" t="s">
        <v>550</v>
      </c>
      <c r="G5" s="10" t="s">
        <v>551</v>
      </c>
      <c r="H5" s="10" t="s">
        <v>552</v>
      </c>
      <c r="I5" s="10" t="s">
        <v>553</v>
      </c>
      <c r="J5" s="10" t="s">
        <v>554</v>
      </c>
      <c r="K5" s="10" t="s">
        <v>555</v>
      </c>
      <c r="L5" s="10" t="s">
        <v>556</v>
      </c>
      <c r="M5" s="10" t="s">
        <v>557</v>
      </c>
      <c r="N5" s="10" t="s">
        <v>558</v>
      </c>
      <c r="O5" s="10" t="s">
        <v>559</v>
      </c>
    </row>
    <row r="6" spans="1:15" s="45" customFormat="1" x14ac:dyDescent="0.2">
      <c r="A6" s="13" t="s">
        <v>560</v>
      </c>
      <c r="B6" s="77">
        <v>20744</v>
      </c>
      <c r="C6" s="77">
        <v>14163</v>
      </c>
      <c r="D6" s="77">
        <v>6581</v>
      </c>
      <c r="E6" s="77">
        <v>796</v>
      </c>
      <c r="F6" s="77">
        <v>225</v>
      </c>
      <c r="G6" s="77">
        <v>11</v>
      </c>
      <c r="H6" s="77">
        <v>48</v>
      </c>
      <c r="I6" s="77">
        <v>22</v>
      </c>
      <c r="J6" s="77">
        <v>774</v>
      </c>
      <c r="K6" s="196">
        <v>8.3397608947165441E-2</v>
      </c>
      <c r="L6" s="196">
        <v>0.12000979671809944</v>
      </c>
      <c r="M6" s="196">
        <v>0.12906417868249928</v>
      </c>
      <c r="N6" s="196">
        <v>9.9569171852561034E-2</v>
      </c>
      <c r="O6" s="196">
        <v>0.10467793289248102</v>
      </c>
    </row>
    <row r="7" spans="1:15" s="45" customFormat="1" ht="30" x14ac:dyDescent="0.2">
      <c r="A7" s="13" t="s">
        <v>561</v>
      </c>
      <c r="B7" s="77">
        <v>6162</v>
      </c>
      <c r="C7" s="77">
        <v>4071</v>
      </c>
      <c r="D7" s="77">
        <v>2091</v>
      </c>
      <c r="E7" s="77">
        <v>194</v>
      </c>
      <c r="F7" s="77">
        <v>81</v>
      </c>
      <c r="G7" s="77">
        <v>3</v>
      </c>
      <c r="H7" s="77">
        <v>7</v>
      </c>
      <c r="I7" s="77">
        <v>1</v>
      </c>
      <c r="J7" s="77">
        <v>193</v>
      </c>
      <c r="K7" s="196">
        <v>2.0447906523855891E-2</v>
      </c>
      <c r="L7" s="196">
        <v>0.14478827361563518</v>
      </c>
      <c r="M7" s="196">
        <v>0.15352910870685213</v>
      </c>
      <c r="N7" s="196">
        <v>0.12976085031000886</v>
      </c>
      <c r="O7" s="196">
        <v>7.6872964169381108E-2</v>
      </c>
    </row>
    <row r="8" spans="1:15" s="45" customFormat="1" x14ac:dyDescent="0.2">
      <c r="A8" s="13" t="s">
        <v>562</v>
      </c>
      <c r="B8" s="77">
        <v>230</v>
      </c>
      <c r="C8" s="77">
        <v>99</v>
      </c>
      <c r="D8" s="77">
        <v>131</v>
      </c>
      <c r="E8" s="77">
        <v>35</v>
      </c>
      <c r="F8" s="77">
        <v>22</v>
      </c>
      <c r="G8" s="77">
        <v>1</v>
      </c>
      <c r="H8" s="271">
        <v>4</v>
      </c>
      <c r="I8" s="77">
        <v>0</v>
      </c>
      <c r="J8" s="77">
        <v>35</v>
      </c>
      <c r="K8" s="196">
        <v>0.20869565217391303</v>
      </c>
      <c r="L8" s="196">
        <v>0.14659685863874344</v>
      </c>
      <c r="M8" s="196">
        <v>0.13402061855670103</v>
      </c>
      <c r="N8" s="196">
        <v>0.15957446808510639</v>
      </c>
      <c r="O8" s="196">
        <v>2.6178010471204188E-2</v>
      </c>
    </row>
    <row r="9" spans="1:15" s="45" customFormat="1" x14ac:dyDescent="0.2">
      <c r="A9" s="13" t="s">
        <v>62</v>
      </c>
      <c r="B9" s="77">
        <v>27136</v>
      </c>
      <c r="C9" s="77">
        <v>18333</v>
      </c>
      <c r="D9" s="77">
        <v>8803</v>
      </c>
      <c r="E9" s="77">
        <v>1025</v>
      </c>
      <c r="F9" s="77">
        <v>328</v>
      </c>
      <c r="G9" s="77">
        <v>15</v>
      </c>
      <c r="H9" s="77">
        <v>58</v>
      </c>
      <c r="I9" s="77">
        <v>23</v>
      </c>
      <c r="J9" s="77">
        <v>1002</v>
      </c>
      <c r="K9" s="196">
        <v>7.0165094339622647E-2</v>
      </c>
      <c r="L9" s="196">
        <v>0.12588798324983175</v>
      </c>
      <c r="M9" s="196">
        <v>0.13433000496496939</v>
      </c>
      <c r="N9" s="196">
        <v>0.10813319410604479</v>
      </c>
      <c r="O9" s="196">
        <v>9.7734240634113512E-2</v>
      </c>
    </row>
    <row r="10" spans="1:15" x14ac:dyDescent="0.2">
      <c r="A10" s="359" t="s">
        <v>809</v>
      </c>
      <c r="B10" s="359"/>
      <c r="C10" s="359"/>
      <c r="D10" s="359"/>
      <c r="E10" s="359"/>
      <c r="F10" s="359"/>
      <c r="G10" s="359"/>
      <c r="H10" s="359"/>
      <c r="I10" s="359"/>
      <c r="J10" s="359"/>
    </row>
  </sheetData>
  <mergeCells count="2">
    <mergeCell ref="A4:K4"/>
    <mergeCell ref="A10:J10"/>
  </mergeCells>
  <phoneticPr fontId="1"/>
  <hyperlinks>
    <hyperlink ref="O1" location="Contents!A1" display="Contents" xr:uid="{330AD281-4812-4A8F-8BCE-D8296DD36021}"/>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F9"/>
  <sheetViews>
    <sheetView workbookViewId="0">
      <selection activeCell="F1" sqref="F1"/>
    </sheetView>
  </sheetViews>
  <sheetFormatPr defaultColWidth="9.109375" defaultRowHeight="15" x14ac:dyDescent="0.2"/>
  <cols>
    <col min="1" max="1" width="43.33203125" style="5" customWidth="1"/>
    <col min="2" max="6" width="14.6640625" style="5" customWidth="1"/>
    <col min="7" max="16384" width="9.109375" style="5"/>
  </cols>
  <sheetData>
    <row r="1" spans="1:6" x14ac:dyDescent="0.2">
      <c r="D1" s="6"/>
      <c r="F1" s="109" t="s">
        <v>24</v>
      </c>
    </row>
    <row r="2" spans="1:6" ht="18.600000000000001" x14ac:dyDescent="0.2">
      <c r="A2" s="7" t="s">
        <v>425</v>
      </c>
    </row>
    <row r="3" spans="1:6" ht="18.600000000000001" x14ac:dyDescent="0.2">
      <c r="A3" s="7"/>
    </row>
    <row r="4" spans="1:6" x14ac:dyDescent="0.2">
      <c r="A4" s="275" t="s">
        <v>563</v>
      </c>
      <c r="B4" s="308"/>
      <c r="C4" s="308"/>
      <c r="D4" s="308"/>
      <c r="E4" s="33"/>
    </row>
    <row r="5" spans="1:6" x14ac:dyDescent="0.2">
      <c r="A5" s="10" t="s">
        <v>190</v>
      </c>
      <c r="B5" s="72">
        <v>2018</v>
      </c>
      <c r="C5" s="10">
        <v>2019</v>
      </c>
      <c r="D5" s="10">
        <v>2020</v>
      </c>
      <c r="E5" s="10">
        <v>2021</v>
      </c>
      <c r="F5" s="10">
        <v>2022</v>
      </c>
    </row>
    <row r="6" spans="1:6" x14ac:dyDescent="0.2">
      <c r="A6" s="13" t="s">
        <v>564</v>
      </c>
      <c r="B6" s="197">
        <v>35111.199999999997</v>
      </c>
      <c r="C6" s="198">
        <v>40304.9</v>
      </c>
      <c r="D6" s="198">
        <v>16217.16</v>
      </c>
      <c r="E6" s="198">
        <v>23235.5</v>
      </c>
      <c r="F6" s="198">
        <v>36250</v>
      </c>
    </row>
    <row r="7" spans="1:6" x14ac:dyDescent="0.2">
      <c r="A7" s="13" t="s">
        <v>565</v>
      </c>
      <c r="B7" s="199">
        <v>12.21</v>
      </c>
      <c r="C7" s="199">
        <v>13.99</v>
      </c>
      <c r="D7" s="199">
        <v>5.64</v>
      </c>
      <c r="E7" s="199">
        <v>8.19</v>
      </c>
      <c r="F7" s="199">
        <v>13.11</v>
      </c>
    </row>
    <row r="8" spans="1:6" x14ac:dyDescent="0.2">
      <c r="A8" s="13" t="s">
        <v>566</v>
      </c>
      <c r="B8" s="73">
        <v>19035</v>
      </c>
      <c r="C8" s="73">
        <v>21274</v>
      </c>
      <c r="D8" s="73">
        <v>12900</v>
      </c>
      <c r="E8" s="73">
        <v>18756</v>
      </c>
      <c r="F8" s="73">
        <v>41144</v>
      </c>
    </row>
    <row r="9" spans="1:6" x14ac:dyDescent="0.2">
      <c r="A9" s="276" t="s">
        <v>567</v>
      </c>
      <c r="B9" s="276"/>
      <c r="C9" s="276"/>
      <c r="D9" s="276"/>
      <c r="E9" s="303"/>
    </row>
  </sheetData>
  <mergeCells count="2">
    <mergeCell ref="A4:D4"/>
    <mergeCell ref="A9:E9"/>
  </mergeCells>
  <phoneticPr fontId="1"/>
  <hyperlinks>
    <hyperlink ref="F1" location="Contents!A1" display="Contents" xr:uid="{5AA5BD18-E1CC-42EB-AB0B-A59D62EA41C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G8"/>
  <sheetViews>
    <sheetView workbookViewId="0">
      <selection activeCell="F1" sqref="F1"/>
    </sheetView>
  </sheetViews>
  <sheetFormatPr defaultColWidth="9.109375" defaultRowHeight="15" x14ac:dyDescent="0.2"/>
  <cols>
    <col min="1" max="1" width="28" style="5" customWidth="1"/>
    <col min="2" max="2" width="12.21875" style="5" customWidth="1"/>
    <col min="3" max="5" width="12.109375" style="5" customWidth="1"/>
    <col min="6" max="6" width="12.21875" style="5" customWidth="1"/>
    <col min="7" max="16384" width="9.109375" style="5"/>
  </cols>
  <sheetData>
    <row r="1" spans="1:7" x14ac:dyDescent="0.2">
      <c r="D1" s="6"/>
      <c r="F1" s="109" t="s">
        <v>24</v>
      </c>
    </row>
    <row r="2" spans="1:7" ht="18.600000000000001" x14ac:dyDescent="0.2">
      <c r="A2" s="7" t="s">
        <v>425</v>
      </c>
    </row>
    <row r="3" spans="1:7" ht="19.5" x14ac:dyDescent="0.2">
      <c r="A3" s="7"/>
    </row>
    <row r="4" spans="1:7" ht="15" customHeight="1" x14ac:dyDescent="0.2">
      <c r="A4" s="277" t="s">
        <v>799</v>
      </c>
      <c r="B4" s="277"/>
      <c r="C4" s="277"/>
      <c r="D4" s="277"/>
      <c r="E4" s="277"/>
      <c r="F4" s="277"/>
      <c r="G4" s="277"/>
    </row>
    <row r="5" spans="1:7" x14ac:dyDescent="0.2">
      <c r="A5" s="10" t="s">
        <v>68</v>
      </c>
      <c r="B5" s="10">
        <v>2018</v>
      </c>
      <c r="C5" s="10">
        <v>2019</v>
      </c>
      <c r="D5" s="10">
        <v>2020</v>
      </c>
      <c r="E5" s="10">
        <v>2021</v>
      </c>
      <c r="F5" s="10">
        <v>2022</v>
      </c>
    </row>
    <row r="6" spans="1:7" x14ac:dyDescent="0.2">
      <c r="A6" s="55" t="s">
        <v>568</v>
      </c>
      <c r="B6" s="35">
        <v>18</v>
      </c>
      <c r="C6" s="35">
        <v>18</v>
      </c>
      <c r="D6" s="35">
        <v>11</v>
      </c>
      <c r="E6" s="35">
        <v>22</v>
      </c>
      <c r="F6" s="35">
        <v>15</v>
      </c>
    </row>
    <row r="7" spans="1:7" x14ac:dyDescent="0.2">
      <c r="A7" s="55" t="s">
        <v>569</v>
      </c>
      <c r="B7" s="35">
        <v>435</v>
      </c>
      <c r="C7" s="35">
        <v>470</v>
      </c>
      <c r="D7" s="35">
        <v>269</v>
      </c>
      <c r="E7" s="35">
        <v>451</v>
      </c>
      <c r="F7" s="35">
        <v>427</v>
      </c>
    </row>
    <row r="8" spans="1:7" x14ac:dyDescent="0.2">
      <c r="A8" s="5" t="s">
        <v>570</v>
      </c>
    </row>
  </sheetData>
  <mergeCells count="1">
    <mergeCell ref="A4:G4"/>
  </mergeCells>
  <phoneticPr fontId="1"/>
  <hyperlinks>
    <hyperlink ref="F1" location="Contents!A1" display="Contents" xr:uid="{DB722F19-AFF1-4473-9E88-8F3B58E96BFB}"/>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8"/>
  <sheetViews>
    <sheetView workbookViewId="0">
      <selection activeCell="F1" sqref="F1"/>
    </sheetView>
  </sheetViews>
  <sheetFormatPr defaultColWidth="9.109375" defaultRowHeight="15" x14ac:dyDescent="0.2"/>
  <cols>
    <col min="1" max="1" width="38.77734375" style="5" customWidth="1"/>
    <col min="2" max="6" width="12.21875" style="5" customWidth="1"/>
    <col min="7" max="16384" width="9.109375" style="5"/>
  </cols>
  <sheetData>
    <row r="1" spans="1:6" x14ac:dyDescent="0.2">
      <c r="D1" s="6"/>
      <c r="F1" s="109" t="s">
        <v>24</v>
      </c>
    </row>
    <row r="2" spans="1:6" ht="18.600000000000001" x14ac:dyDescent="0.2">
      <c r="A2" s="7" t="s">
        <v>425</v>
      </c>
    </row>
    <row r="3" spans="1:6" ht="18.600000000000001" x14ac:dyDescent="0.2">
      <c r="A3" s="7"/>
    </row>
    <row r="4" spans="1:6" ht="15" customHeight="1" x14ac:dyDescent="0.2">
      <c r="A4" s="275" t="s">
        <v>571</v>
      </c>
      <c r="B4" s="275"/>
      <c r="C4" s="275"/>
      <c r="D4" s="275"/>
      <c r="E4" s="275"/>
      <c r="F4" s="275"/>
    </row>
    <row r="5" spans="1:6" x14ac:dyDescent="0.2">
      <c r="A5" s="10" t="s">
        <v>68</v>
      </c>
      <c r="B5" s="10">
        <v>2018</v>
      </c>
      <c r="C5" s="41">
        <v>2019</v>
      </c>
      <c r="D5" s="41">
        <v>2020</v>
      </c>
      <c r="E5" s="41">
        <v>2021</v>
      </c>
      <c r="F5" s="41">
        <v>2022</v>
      </c>
    </row>
    <row r="6" spans="1:6" x14ac:dyDescent="0.2">
      <c r="A6" s="13" t="s">
        <v>572</v>
      </c>
      <c r="B6" s="23">
        <v>47</v>
      </c>
      <c r="C6" s="23">
        <v>52</v>
      </c>
      <c r="D6" s="23">
        <v>57</v>
      </c>
      <c r="E6" s="23">
        <v>60</v>
      </c>
      <c r="F6" s="23">
        <v>53</v>
      </c>
    </row>
    <row r="7" spans="1:6" ht="15.6" thickBot="1" x14ac:dyDescent="0.25">
      <c r="A7" s="83" t="s">
        <v>573</v>
      </c>
      <c r="B7" s="84">
        <v>6.3</v>
      </c>
      <c r="C7" s="84">
        <v>6.7</v>
      </c>
      <c r="D7" s="84">
        <v>7.2</v>
      </c>
      <c r="E7" s="84">
        <v>7.5</v>
      </c>
      <c r="F7" s="84">
        <v>7.4</v>
      </c>
    </row>
    <row r="8" spans="1:6" ht="30" x14ac:dyDescent="0.2">
      <c r="A8" s="85" t="s">
        <v>574</v>
      </c>
      <c r="B8" s="86">
        <v>25.4</v>
      </c>
      <c r="C8" s="86">
        <v>24.7</v>
      </c>
      <c r="D8" s="86">
        <v>27.1</v>
      </c>
      <c r="E8" s="86">
        <v>28.4</v>
      </c>
      <c r="F8" s="86">
        <v>39.299999999999997</v>
      </c>
    </row>
  </sheetData>
  <mergeCells count="1">
    <mergeCell ref="A4:F4"/>
  </mergeCells>
  <phoneticPr fontId="1"/>
  <hyperlinks>
    <hyperlink ref="F1" location="Contents!A1" display="Contents" xr:uid="{AF3B601C-0CC8-4BA6-98EA-48134371B3C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4"/>
  <sheetViews>
    <sheetView workbookViewId="0">
      <selection activeCell="F1" sqref="F1"/>
    </sheetView>
  </sheetViews>
  <sheetFormatPr defaultColWidth="9.21875" defaultRowHeight="15" x14ac:dyDescent="0.2"/>
  <cols>
    <col min="1" max="6" width="18.6640625" style="5" customWidth="1"/>
    <col min="7" max="16384" width="9.21875" style="5"/>
  </cols>
  <sheetData>
    <row r="1" spans="1:6" x14ac:dyDescent="0.2">
      <c r="F1" s="109" t="s">
        <v>24</v>
      </c>
    </row>
    <row r="2" spans="1:6" ht="18.600000000000001" x14ac:dyDescent="0.2">
      <c r="A2" s="7" t="s">
        <v>21</v>
      </c>
    </row>
    <row r="3" spans="1:6" ht="15.75" customHeight="1" x14ac:dyDescent="0.2">
      <c r="A3" s="7"/>
    </row>
    <row r="4" spans="1:6" x14ac:dyDescent="0.2">
      <c r="A4" s="277" t="s">
        <v>55</v>
      </c>
      <c r="B4" s="277"/>
      <c r="C4" s="277"/>
      <c r="D4" s="277"/>
      <c r="E4" s="277"/>
      <c r="F4" s="277"/>
    </row>
    <row r="5" spans="1:6" x14ac:dyDescent="0.2">
      <c r="A5" s="8" t="s">
        <v>54</v>
      </c>
      <c r="B5" s="8"/>
      <c r="C5" s="8"/>
      <c r="D5" s="8"/>
      <c r="E5" s="8"/>
      <c r="F5" s="8"/>
    </row>
    <row r="6" spans="1:6" ht="45" x14ac:dyDescent="0.2">
      <c r="A6" s="41" t="s">
        <v>37</v>
      </c>
      <c r="B6" s="10" t="s">
        <v>38</v>
      </c>
      <c r="C6" s="10" t="s">
        <v>39</v>
      </c>
      <c r="D6" s="10" t="s">
        <v>40</v>
      </c>
      <c r="E6" s="41" t="s">
        <v>41</v>
      </c>
      <c r="F6" s="10" t="s">
        <v>42</v>
      </c>
    </row>
    <row r="7" spans="1:6" x14ac:dyDescent="0.2">
      <c r="A7" s="13" t="s">
        <v>43</v>
      </c>
      <c r="B7" s="23">
        <v>110</v>
      </c>
      <c r="C7" s="42">
        <v>0</v>
      </c>
      <c r="D7" s="42">
        <v>110</v>
      </c>
      <c r="E7" s="40" t="s">
        <v>18</v>
      </c>
      <c r="F7" s="278" t="s">
        <v>18</v>
      </c>
    </row>
    <row r="8" spans="1:6" x14ac:dyDescent="0.2">
      <c r="A8" s="15" t="s">
        <v>44</v>
      </c>
      <c r="B8" s="42">
        <v>120</v>
      </c>
      <c r="C8" s="42">
        <v>16</v>
      </c>
      <c r="D8" s="42">
        <v>100</v>
      </c>
      <c r="E8" s="40"/>
      <c r="F8" s="279"/>
    </row>
    <row r="9" spans="1:6" x14ac:dyDescent="0.2">
      <c r="A9" s="15" t="s">
        <v>45</v>
      </c>
      <c r="B9" s="42">
        <v>240</v>
      </c>
      <c r="C9" s="42">
        <v>0</v>
      </c>
      <c r="D9" s="42">
        <v>0</v>
      </c>
      <c r="E9" s="40"/>
      <c r="F9" s="280"/>
    </row>
    <row r="10" spans="1:6" ht="60.45" customHeight="1" x14ac:dyDescent="0.2">
      <c r="A10" s="276" t="s">
        <v>807</v>
      </c>
      <c r="B10" s="276"/>
      <c r="C10" s="276"/>
      <c r="D10" s="276"/>
      <c r="E10" s="276"/>
      <c r="F10" s="276"/>
    </row>
    <row r="11" spans="1:6" x14ac:dyDescent="0.2">
      <c r="A11" s="33"/>
      <c r="B11" s="33"/>
      <c r="C11" s="33"/>
      <c r="D11" s="33"/>
      <c r="E11" s="33"/>
      <c r="F11" s="33"/>
    </row>
    <row r="12" spans="1:6" ht="15" customHeight="1" x14ac:dyDescent="0.2">
      <c r="A12" s="8" t="s">
        <v>36</v>
      </c>
      <c r="B12" s="8"/>
      <c r="C12" s="8"/>
      <c r="D12" s="8"/>
      <c r="E12" s="8"/>
      <c r="F12" s="8"/>
    </row>
    <row r="13" spans="1:6" ht="45" x14ac:dyDescent="0.2">
      <c r="A13" s="41" t="s">
        <v>37</v>
      </c>
      <c r="B13" s="10" t="s">
        <v>38</v>
      </c>
      <c r="C13" s="10" t="s">
        <v>39</v>
      </c>
      <c r="D13" s="10" t="s">
        <v>40</v>
      </c>
      <c r="E13" s="41" t="s">
        <v>41</v>
      </c>
      <c r="F13" s="10" t="s">
        <v>42</v>
      </c>
    </row>
    <row r="14" spans="1:6" x14ac:dyDescent="0.2">
      <c r="A14" s="13" t="s">
        <v>43</v>
      </c>
      <c r="B14" s="23">
        <v>200</v>
      </c>
      <c r="C14" s="42">
        <v>3.8</v>
      </c>
      <c r="D14" s="42">
        <v>200</v>
      </c>
      <c r="E14" s="40" t="s">
        <v>2</v>
      </c>
      <c r="F14" s="278" t="s">
        <v>2</v>
      </c>
    </row>
    <row r="15" spans="1:6" x14ac:dyDescent="0.2">
      <c r="A15" s="15" t="s">
        <v>44</v>
      </c>
      <c r="B15" s="42">
        <v>250</v>
      </c>
      <c r="C15" s="42">
        <v>9.9</v>
      </c>
      <c r="D15" s="42">
        <v>0</v>
      </c>
      <c r="E15" s="40"/>
      <c r="F15" s="279"/>
    </row>
    <row r="16" spans="1:6" x14ac:dyDescent="0.2">
      <c r="A16" s="15" t="s">
        <v>45</v>
      </c>
      <c r="B16" s="42">
        <v>260</v>
      </c>
      <c r="C16" s="42">
        <v>0</v>
      </c>
      <c r="D16" s="42">
        <v>0</v>
      </c>
      <c r="E16" s="40"/>
      <c r="F16" s="280"/>
    </row>
    <row r="17" spans="1:6" ht="52.5" customHeight="1" x14ac:dyDescent="0.2">
      <c r="A17" s="276" t="s">
        <v>46</v>
      </c>
      <c r="B17" s="276"/>
      <c r="C17" s="276"/>
      <c r="D17" s="276"/>
      <c r="E17" s="276"/>
      <c r="F17" s="276"/>
    </row>
    <row r="18" spans="1:6" ht="47.25" customHeight="1" x14ac:dyDescent="0.2">
      <c r="A18" s="33"/>
      <c r="B18" s="33"/>
      <c r="C18" s="33"/>
      <c r="D18" s="33"/>
      <c r="E18" s="33"/>
      <c r="F18" s="33"/>
    </row>
    <row r="19" spans="1:6" x14ac:dyDescent="0.2">
      <c r="A19" s="8" t="s">
        <v>47</v>
      </c>
      <c r="B19" s="8"/>
      <c r="C19" s="8"/>
      <c r="D19" s="8"/>
      <c r="E19" s="8"/>
      <c r="F19" s="8"/>
    </row>
    <row r="20" spans="1:6" ht="45" x14ac:dyDescent="0.2">
      <c r="A20" s="41" t="s">
        <v>37</v>
      </c>
      <c r="B20" s="10" t="s">
        <v>38</v>
      </c>
      <c r="C20" s="10" t="s">
        <v>39</v>
      </c>
      <c r="D20" s="10" t="s">
        <v>40</v>
      </c>
      <c r="E20" s="41" t="s">
        <v>41</v>
      </c>
      <c r="F20" s="10" t="s">
        <v>42</v>
      </c>
    </row>
    <row r="21" spans="1:6" x14ac:dyDescent="0.2">
      <c r="A21" s="13" t="s">
        <v>43</v>
      </c>
      <c r="B21" s="23">
        <v>110</v>
      </c>
      <c r="C21" s="42">
        <v>0</v>
      </c>
      <c r="D21" s="42">
        <v>110</v>
      </c>
      <c r="E21" s="40" t="s">
        <v>3</v>
      </c>
      <c r="F21" s="278" t="s">
        <v>3</v>
      </c>
    </row>
    <row r="22" spans="1:6" x14ac:dyDescent="0.2">
      <c r="A22" s="15" t="s">
        <v>44</v>
      </c>
      <c r="B22" s="42">
        <v>260</v>
      </c>
      <c r="C22" s="42">
        <v>14</v>
      </c>
      <c r="D22" s="42">
        <v>250</v>
      </c>
      <c r="E22" s="40"/>
      <c r="F22" s="279"/>
    </row>
    <row r="23" spans="1:6" x14ac:dyDescent="0.2">
      <c r="A23" s="15" t="s">
        <v>48</v>
      </c>
      <c r="B23" s="42">
        <v>390</v>
      </c>
      <c r="C23" s="42">
        <v>0</v>
      </c>
      <c r="D23" s="42">
        <v>0</v>
      </c>
      <c r="E23" s="40"/>
      <c r="F23" s="280"/>
    </row>
    <row r="24" spans="1:6" ht="90" customHeight="1" x14ac:dyDescent="0.2">
      <c r="A24" s="276" t="s">
        <v>807</v>
      </c>
      <c r="B24" s="276"/>
      <c r="C24" s="276"/>
      <c r="D24" s="276"/>
      <c r="E24" s="276"/>
      <c r="F24" s="276"/>
    </row>
    <row r="25" spans="1:6" ht="47.25" customHeight="1" x14ac:dyDescent="0.2">
      <c r="A25" s="33"/>
      <c r="B25" s="33"/>
      <c r="C25" s="33"/>
      <c r="D25" s="33"/>
      <c r="E25" s="33"/>
      <c r="F25" s="33"/>
    </row>
    <row r="26" spans="1:6" x14ac:dyDescent="0.2">
      <c r="A26" s="8" t="s">
        <v>49</v>
      </c>
      <c r="B26" s="8"/>
      <c r="C26" s="8"/>
      <c r="D26" s="8"/>
      <c r="E26" s="8"/>
      <c r="F26" s="8"/>
    </row>
    <row r="27" spans="1:6" ht="45" x14ac:dyDescent="0.2">
      <c r="A27" s="41" t="s">
        <v>37</v>
      </c>
      <c r="B27" s="10" t="s">
        <v>38</v>
      </c>
      <c r="C27" s="10" t="s">
        <v>39</v>
      </c>
      <c r="D27" s="10" t="s">
        <v>40</v>
      </c>
      <c r="E27" s="41" t="s">
        <v>41</v>
      </c>
      <c r="F27" s="10" t="s">
        <v>42</v>
      </c>
    </row>
    <row r="28" spans="1:6" x14ac:dyDescent="0.2">
      <c r="A28" s="13" t="s">
        <v>43</v>
      </c>
      <c r="B28" s="23">
        <v>410</v>
      </c>
      <c r="C28" s="42">
        <v>0</v>
      </c>
      <c r="D28" s="42">
        <v>410</v>
      </c>
      <c r="E28" s="40" t="s">
        <v>3</v>
      </c>
      <c r="F28" s="278" t="s">
        <v>3</v>
      </c>
    </row>
    <row r="29" spans="1:6" x14ac:dyDescent="0.2">
      <c r="A29" s="13" t="s">
        <v>50</v>
      </c>
      <c r="B29" s="23">
        <v>300</v>
      </c>
      <c r="C29" s="42">
        <v>15</v>
      </c>
      <c r="D29" s="42">
        <v>290</v>
      </c>
      <c r="E29" s="40"/>
      <c r="F29" s="279"/>
    </row>
    <row r="30" spans="1:6" x14ac:dyDescent="0.2">
      <c r="A30" s="13" t="s">
        <v>51</v>
      </c>
      <c r="B30" s="23">
        <v>350</v>
      </c>
      <c r="C30" s="42">
        <v>7.2</v>
      </c>
      <c r="D30" s="42">
        <v>340</v>
      </c>
      <c r="E30" s="40" t="s">
        <v>3</v>
      </c>
      <c r="F30" s="279"/>
    </row>
    <row r="31" spans="1:6" x14ac:dyDescent="0.2">
      <c r="A31" s="15" t="s">
        <v>44</v>
      </c>
      <c r="B31" s="42">
        <v>540</v>
      </c>
      <c r="C31" s="42">
        <v>19</v>
      </c>
      <c r="D31" s="42">
        <v>520</v>
      </c>
      <c r="E31" s="40"/>
      <c r="F31" s="279"/>
    </row>
    <row r="32" spans="1:6" x14ac:dyDescent="0.2">
      <c r="A32" s="15" t="s">
        <v>48</v>
      </c>
      <c r="B32" s="42">
        <v>210</v>
      </c>
      <c r="C32" s="42">
        <v>0</v>
      </c>
      <c r="D32" s="42">
        <v>0</v>
      </c>
      <c r="E32" s="40"/>
      <c r="F32" s="280"/>
    </row>
    <row r="33" spans="1:6" ht="73.95" customHeight="1" x14ac:dyDescent="0.2">
      <c r="A33" s="276" t="s">
        <v>807</v>
      </c>
      <c r="B33" s="276"/>
      <c r="C33" s="276"/>
      <c r="D33" s="276"/>
      <c r="E33" s="276"/>
      <c r="F33" s="276"/>
    </row>
    <row r="34" spans="1:6" ht="47.25" customHeight="1" x14ac:dyDescent="0.2"/>
    <row r="35" spans="1:6" x14ac:dyDescent="0.2">
      <c r="A35" s="275" t="s">
        <v>52</v>
      </c>
      <c r="B35" s="275"/>
      <c r="C35" s="275"/>
      <c r="D35" s="275"/>
      <c r="E35" s="275"/>
      <c r="F35" s="275"/>
    </row>
    <row r="36" spans="1:6" ht="45" x14ac:dyDescent="0.2">
      <c r="A36" s="41" t="s">
        <v>37</v>
      </c>
      <c r="B36" s="10" t="s">
        <v>38</v>
      </c>
      <c r="C36" s="10" t="s">
        <v>39</v>
      </c>
      <c r="D36" s="10" t="s">
        <v>40</v>
      </c>
      <c r="E36" s="41" t="s">
        <v>41</v>
      </c>
      <c r="F36" s="10" t="s">
        <v>42</v>
      </c>
    </row>
    <row r="37" spans="1:6" x14ac:dyDescent="0.2">
      <c r="A37" s="13" t="s">
        <v>43</v>
      </c>
      <c r="B37" s="23">
        <v>1100</v>
      </c>
      <c r="C37" s="42">
        <v>0</v>
      </c>
      <c r="D37" s="23">
        <v>1100</v>
      </c>
      <c r="E37" s="40" t="s">
        <v>3</v>
      </c>
      <c r="F37" s="278" t="s">
        <v>3</v>
      </c>
    </row>
    <row r="38" spans="1:6" x14ac:dyDescent="0.2">
      <c r="A38" s="13" t="s">
        <v>50</v>
      </c>
      <c r="B38" s="23">
        <v>270</v>
      </c>
      <c r="C38" s="42">
        <v>13</v>
      </c>
      <c r="D38" s="42">
        <v>260</v>
      </c>
      <c r="E38" s="40"/>
      <c r="F38" s="279"/>
    </row>
    <row r="39" spans="1:6" x14ac:dyDescent="0.2">
      <c r="A39" s="13" t="s">
        <v>51</v>
      </c>
      <c r="B39" s="23">
        <v>390</v>
      </c>
      <c r="C39" s="42">
        <v>9.6999999999999993</v>
      </c>
      <c r="D39" s="42">
        <v>380</v>
      </c>
      <c r="E39" s="40" t="s">
        <v>3</v>
      </c>
      <c r="F39" s="279"/>
    </row>
    <row r="40" spans="1:6" x14ac:dyDescent="0.2">
      <c r="A40" s="15" t="s">
        <v>44</v>
      </c>
      <c r="B40" s="42">
        <v>830</v>
      </c>
      <c r="C40" s="42">
        <v>59</v>
      </c>
      <c r="D40" s="42">
        <v>770</v>
      </c>
      <c r="E40" s="40"/>
      <c r="F40" s="279"/>
    </row>
    <row r="41" spans="1:6" x14ac:dyDescent="0.2">
      <c r="A41" s="15" t="s">
        <v>53</v>
      </c>
      <c r="B41" s="42">
        <v>110</v>
      </c>
      <c r="C41" s="42">
        <v>0.9</v>
      </c>
      <c r="D41" s="42">
        <v>110</v>
      </c>
      <c r="E41" s="40"/>
      <c r="F41" s="279"/>
    </row>
    <row r="42" spans="1:6" x14ac:dyDescent="0.2">
      <c r="A42" s="15" t="s">
        <v>48</v>
      </c>
      <c r="B42" s="42">
        <v>310</v>
      </c>
      <c r="C42" s="42">
        <v>0</v>
      </c>
      <c r="D42" s="42">
        <v>0</v>
      </c>
      <c r="E42" s="40"/>
      <c r="F42" s="280"/>
    </row>
    <row r="43" spans="1:6" ht="69.45" customHeight="1" x14ac:dyDescent="0.2">
      <c r="A43" s="276" t="s">
        <v>807</v>
      </c>
      <c r="B43" s="276"/>
      <c r="C43" s="276"/>
      <c r="D43" s="276"/>
      <c r="E43" s="276"/>
      <c r="F43" s="276"/>
    </row>
    <row r="44" spans="1:6" ht="47.25" customHeight="1" x14ac:dyDescent="0.2">
      <c r="A44" s="276"/>
      <c r="B44" s="276"/>
      <c r="C44" s="276"/>
      <c r="D44" s="276"/>
      <c r="E44" s="276"/>
      <c r="F44" s="276"/>
    </row>
  </sheetData>
  <mergeCells count="13">
    <mergeCell ref="A44:F44"/>
    <mergeCell ref="A4:F4"/>
    <mergeCell ref="F7:F9"/>
    <mergeCell ref="A10:F10"/>
    <mergeCell ref="F14:F16"/>
    <mergeCell ref="A17:F17"/>
    <mergeCell ref="F21:F23"/>
    <mergeCell ref="A43:F43"/>
    <mergeCell ref="A24:F24"/>
    <mergeCell ref="F28:F32"/>
    <mergeCell ref="A33:F33"/>
    <mergeCell ref="A35:F35"/>
    <mergeCell ref="F37:F42"/>
  </mergeCells>
  <phoneticPr fontId="1"/>
  <hyperlinks>
    <hyperlink ref="F1" location="Contents!A1" display="Contents" xr:uid="{4BE8FA0F-F145-4D5F-BB5F-2ED9BBACABFB}"/>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F9"/>
  <sheetViews>
    <sheetView workbookViewId="0">
      <selection activeCell="F1" sqref="F1"/>
    </sheetView>
  </sheetViews>
  <sheetFormatPr defaultColWidth="9.109375" defaultRowHeight="15" x14ac:dyDescent="0.2"/>
  <cols>
    <col min="1" max="1" width="38.77734375" style="5" customWidth="1"/>
    <col min="2" max="6" width="12.21875" style="5" customWidth="1"/>
    <col min="7" max="16384" width="9.109375" style="5"/>
  </cols>
  <sheetData>
    <row r="1" spans="1:6" x14ac:dyDescent="0.2">
      <c r="D1" s="6"/>
      <c r="F1" s="109" t="s">
        <v>24</v>
      </c>
    </row>
    <row r="2" spans="1:6" ht="18.600000000000001" x14ac:dyDescent="0.2">
      <c r="A2" s="7" t="s">
        <v>425</v>
      </c>
    </row>
    <row r="3" spans="1:6" ht="18.600000000000001" x14ac:dyDescent="0.2">
      <c r="A3" s="7"/>
    </row>
    <row r="4" spans="1:6" ht="15" customHeight="1" x14ac:dyDescent="0.2">
      <c r="A4" s="275" t="s">
        <v>663</v>
      </c>
      <c r="B4" s="275"/>
      <c r="C4" s="275"/>
      <c r="D4" s="275"/>
      <c r="E4" s="275"/>
      <c r="F4" s="275"/>
    </row>
    <row r="5" spans="1:6" x14ac:dyDescent="0.2">
      <c r="A5" s="10" t="s">
        <v>68</v>
      </c>
      <c r="B5" s="10">
        <v>2018</v>
      </c>
      <c r="C5" s="41">
        <v>2019</v>
      </c>
      <c r="D5" s="41">
        <v>2020</v>
      </c>
      <c r="E5" s="41">
        <v>2021</v>
      </c>
      <c r="F5" s="41">
        <v>2022</v>
      </c>
    </row>
    <row r="6" spans="1:6" ht="30" x14ac:dyDescent="0.2">
      <c r="A6" s="13" t="s">
        <v>575</v>
      </c>
      <c r="B6" s="87">
        <v>2.15</v>
      </c>
      <c r="C6" s="87">
        <v>2.2200000000000002</v>
      </c>
      <c r="D6" s="87">
        <v>2.27</v>
      </c>
      <c r="E6" s="87">
        <v>2.59</v>
      </c>
      <c r="F6" s="87">
        <v>2.54</v>
      </c>
    </row>
    <row r="7" spans="1:6" ht="34.5" customHeight="1" thickBot="1" x14ac:dyDescent="0.25">
      <c r="A7" s="83" t="s">
        <v>576</v>
      </c>
      <c r="B7" s="361">
        <v>2.2000000000000002</v>
      </c>
      <c r="C7" s="362"/>
      <c r="D7" s="363"/>
      <c r="E7" s="361">
        <v>2.2999999999999998</v>
      </c>
      <c r="F7" s="363"/>
    </row>
    <row r="8" spans="1:6" ht="30" x14ac:dyDescent="0.2">
      <c r="A8" s="85" t="s">
        <v>577</v>
      </c>
      <c r="B8" s="86" t="s">
        <v>5</v>
      </c>
      <c r="C8" s="88">
        <v>0.6</v>
      </c>
      <c r="D8" s="88">
        <v>0.6</v>
      </c>
      <c r="E8" s="88">
        <v>0.6</v>
      </c>
      <c r="F8" s="88">
        <v>0.55000000000000004</v>
      </c>
    </row>
    <row r="9" spans="1:6" x14ac:dyDescent="0.2">
      <c r="A9" s="304" t="s">
        <v>578</v>
      </c>
      <c r="B9" s="304"/>
      <c r="C9" s="304"/>
      <c r="D9" s="304"/>
      <c r="E9" s="304"/>
      <c r="F9" s="304"/>
    </row>
  </sheetData>
  <mergeCells count="4">
    <mergeCell ref="B7:D7"/>
    <mergeCell ref="E7:F7"/>
    <mergeCell ref="A9:F9"/>
    <mergeCell ref="A4:F4"/>
  </mergeCells>
  <phoneticPr fontId="1"/>
  <hyperlinks>
    <hyperlink ref="F1" location="Contents!A1" display="Contents" xr:uid="{F13FCD3A-AE5D-41C9-BFB3-7BE82B1BD8C9}"/>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F11"/>
  <sheetViews>
    <sheetView workbookViewId="0">
      <selection activeCell="F1" sqref="F1"/>
    </sheetView>
  </sheetViews>
  <sheetFormatPr defaultColWidth="9.109375" defaultRowHeight="15" x14ac:dyDescent="0.2"/>
  <cols>
    <col min="1" max="1" width="42.88671875" style="5" customWidth="1"/>
    <col min="2" max="6" width="12.21875" style="5" customWidth="1"/>
    <col min="7" max="16384" width="9.109375" style="5"/>
  </cols>
  <sheetData>
    <row r="1" spans="1:6" x14ac:dyDescent="0.2">
      <c r="D1" s="6"/>
      <c r="F1" s="109" t="s">
        <v>24</v>
      </c>
    </row>
    <row r="2" spans="1:6" ht="18.600000000000001" x14ac:dyDescent="0.2">
      <c r="A2" s="7" t="s">
        <v>425</v>
      </c>
    </row>
    <row r="3" spans="1:6" ht="18.600000000000001" x14ac:dyDescent="0.2">
      <c r="A3" s="7"/>
    </row>
    <row r="4" spans="1:6" x14ac:dyDescent="0.2">
      <c r="A4" s="275" t="s">
        <v>664</v>
      </c>
      <c r="B4" s="275"/>
      <c r="C4" s="275"/>
      <c r="D4" s="275"/>
    </row>
    <row r="5" spans="1:6" x14ac:dyDescent="0.2">
      <c r="A5" s="10" t="s">
        <v>475</v>
      </c>
      <c r="B5" s="10">
        <v>2018</v>
      </c>
      <c r="C5" s="41">
        <v>2019</v>
      </c>
      <c r="D5" s="41">
        <v>2020</v>
      </c>
      <c r="E5" s="41">
        <v>2021</v>
      </c>
      <c r="F5" s="41">
        <v>2022</v>
      </c>
    </row>
    <row r="6" spans="1:6" ht="30" x14ac:dyDescent="0.2">
      <c r="A6" s="13" t="s">
        <v>579</v>
      </c>
      <c r="B6" s="23">
        <v>57</v>
      </c>
      <c r="C6" s="23">
        <v>83</v>
      </c>
      <c r="D6" s="23">
        <v>73</v>
      </c>
      <c r="E6" s="23">
        <v>55</v>
      </c>
      <c r="F6" s="23">
        <v>51</v>
      </c>
    </row>
    <row r="7" spans="1:6" ht="30" x14ac:dyDescent="0.2">
      <c r="A7" s="13" t="s">
        <v>583</v>
      </c>
      <c r="B7" s="23">
        <v>38</v>
      </c>
      <c r="C7" s="23">
        <v>60</v>
      </c>
      <c r="D7" s="23">
        <v>47</v>
      </c>
      <c r="E7" s="23">
        <v>35</v>
      </c>
      <c r="F7" s="23">
        <v>33</v>
      </c>
    </row>
    <row r="8" spans="1:6" ht="30" x14ac:dyDescent="0.2">
      <c r="A8" s="13" t="s">
        <v>582</v>
      </c>
      <c r="B8" s="23">
        <v>9</v>
      </c>
      <c r="C8" s="23">
        <v>7</v>
      </c>
      <c r="D8" s="23">
        <v>13</v>
      </c>
      <c r="E8" s="23">
        <v>7</v>
      </c>
      <c r="F8" s="23">
        <v>5</v>
      </c>
    </row>
    <row r="9" spans="1:6" x14ac:dyDescent="0.2">
      <c r="A9" s="13" t="s">
        <v>581</v>
      </c>
      <c r="B9" s="23">
        <v>10</v>
      </c>
      <c r="C9" s="23">
        <v>16</v>
      </c>
      <c r="D9" s="23">
        <v>13</v>
      </c>
      <c r="E9" s="23">
        <v>13</v>
      </c>
      <c r="F9" s="23">
        <v>13</v>
      </c>
    </row>
    <row r="10" spans="1:6" x14ac:dyDescent="0.2">
      <c r="A10" s="13" t="s">
        <v>580</v>
      </c>
      <c r="B10" s="70">
        <v>82.5</v>
      </c>
      <c r="C10" s="70">
        <v>80.7</v>
      </c>
      <c r="D10" s="70">
        <v>82.2</v>
      </c>
      <c r="E10" s="70">
        <v>76.400000000000006</v>
      </c>
      <c r="F10" s="70">
        <f>SUM(F7,F8)/F6*100</f>
        <v>74.509803921568633</v>
      </c>
    </row>
    <row r="11" spans="1:6" x14ac:dyDescent="0.2">
      <c r="A11" s="304" t="s">
        <v>584</v>
      </c>
      <c r="B11" s="304"/>
      <c r="C11" s="304"/>
      <c r="D11" s="304"/>
    </row>
  </sheetData>
  <mergeCells count="2">
    <mergeCell ref="A4:D4"/>
    <mergeCell ref="A11:D11"/>
  </mergeCells>
  <phoneticPr fontId="1"/>
  <hyperlinks>
    <hyperlink ref="F1" location="Contents!A1" display="Contents" xr:uid="{CCFA4E67-F990-4F1C-B5A2-91F9D370727D}"/>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F7"/>
  <sheetViews>
    <sheetView workbookViewId="0">
      <selection activeCell="F1" sqref="F1"/>
    </sheetView>
  </sheetViews>
  <sheetFormatPr defaultColWidth="9.109375" defaultRowHeight="15" x14ac:dyDescent="0.2"/>
  <cols>
    <col min="1" max="1" width="53.33203125" style="5" customWidth="1"/>
    <col min="2" max="6" width="12.21875" style="5" customWidth="1"/>
    <col min="7" max="16384" width="9.109375" style="5"/>
  </cols>
  <sheetData>
    <row r="1" spans="1:6" x14ac:dyDescent="0.2">
      <c r="D1" s="6"/>
      <c r="F1" s="109" t="s">
        <v>24</v>
      </c>
    </row>
    <row r="2" spans="1:6" ht="18.600000000000001" x14ac:dyDescent="0.2">
      <c r="A2" s="7" t="s">
        <v>425</v>
      </c>
    </row>
    <row r="3" spans="1:6" ht="19.5" x14ac:dyDescent="0.2">
      <c r="A3" s="7"/>
    </row>
    <row r="4" spans="1:6" ht="15" customHeight="1" x14ac:dyDescent="0.2">
      <c r="A4" s="37" t="s">
        <v>585</v>
      </c>
      <c r="B4" s="37"/>
      <c r="C4" s="37"/>
      <c r="D4" s="37"/>
      <c r="E4" s="37"/>
      <c r="F4" s="37"/>
    </row>
    <row r="5" spans="1:6" x14ac:dyDescent="0.2">
      <c r="A5" s="10" t="s">
        <v>68</v>
      </c>
      <c r="B5" s="10">
        <v>2018</v>
      </c>
      <c r="C5" s="41">
        <v>2019</v>
      </c>
      <c r="D5" s="41">
        <v>2020</v>
      </c>
      <c r="E5" s="41">
        <v>2021</v>
      </c>
      <c r="F5" s="41">
        <v>2022</v>
      </c>
    </row>
    <row r="6" spans="1:6" x14ac:dyDescent="0.2">
      <c r="A6" s="13" t="s">
        <v>586</v>
      </c>
      <c r="B6" s="70">
        <v>70.900000000000006</v>
      </c>
      <c r="C6" s="70">
        <v>76.900000000000006</v>
      </c>
      <c r="D6" s="70">
        <v>71.099999999999994</v>
      </c>
      <c r="E6" s="70">
        <v>76.5</v>
      </c>
      <c r="F6" s="70">
        <v>81.599999999999994</v>
      </c>
    </row>
    <row r="7" spans="1:6" x14ac:dyDescent="0.2">
      <c r="A7" s="13" t="s">
        <v>587</v>
      </c>
      <c r="B7" s="70">
        <v>10.5</v>
      </c>
      <c r="C7" s="70">
        <v>10.7</v>
      </c>
      <c r="D7" s="70">
        <v>8.1</v>
      </c>
      <c r="E7" s="70">
        <v>9</v>
      </c>
      <c r="F7" s="70">
        <v>10.3</v>
      </c>
    </row>
  </sheetData>
  <phoneticPr fontId="1"/>
  <hyperlinks>
    <hyperlink ref="F1" location="Contents!A1" display="Contents" xr:uid="{AB135A05-BC98-4D9A-8E5A-9D27BD8BE2EA}"/>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9"/>
  <sheetViews>
    <sheetView workbookViewId="0">
      <selection activeCell="F1" sqref="F1"/>
    </sheetView>
  </sheetViews>
  <sheetFormatPr defaultColWidth="9.109375" defaultRowHeight="15" x14ac:dyDescent="0.2"/>
  <cols>
    <col min="1" max="1" width="34.21875" style="5" customWidth="1"/>
    <col min="2" max="6" width="14.6640625" style="5" customWidth="1"/>
    <col min="7" max="16384" width="9.109375" style="5"/>
  </cols>
  <sheetData>
    <row r="1" spans="1:6" x14ac:dyDescent="0.2">
      <c r="D1" s="6"/>
      <c r="F1" s="109" t="s">
        <v>24</v>
      </c>
    </row>
    <row r="2" spans="1:6" ht="18.600000000000001" x14ac:dyDescent="0.2">
      <c r="A2" s="7" t="s">
        <v>425</v>
      </c>
    </row>
    <row r="3" spans="1:6" ht="18.600000000000001" x14ac:dyDescent="0.2">
      <c r="A3" s="7"/>
    </row>
    <row r="4" spans="1:6" x14ac:dyDescent="0.2">
      <c r="A4" s="275" t="s">
        <v>588</v>
      </c>
      <c r="B4" s="275"/>
      <c r="C4" s="275"/>
      <c r="D4" s="275"/>
    </row>
    <row r="5" spans="1:6" x14ac:dyDescent="0.2">
      <c r="A5" s="10" t="s">
        <v>68</v>
      </c>
      <c r="B5" s="10">
        <v>2018</v>
      </c>
      <c r="C5" s="41">
        <v>2019</v>
      </c>
      <c r="D5" s="41">
        <v>2020</v>
      </c>
      <c r="E5" s="41">
        <v>2021</v>
      </c>
      <c r="F5" s="41">
        <v>2022</v>
      </c>
    </row>
    <row r="6" spans="1:6" s="45" customFormat="1" ht="45" x14ac:dyDescent="0.2">
      <c r="A6" s="51" t="s">
        <v>589</v>
      </c>
      <c r="B6" s="259" t="s">
        <v>591</v>
      </c>
      <c r="C6" s="259" t="s">
        <v>592</v>
      </c>
      <c r="D6" s="259" t="s">
        <v>593</v>
      </c>
      <c r="E6" s="259" t="s">
        <v>594</v>
      </c>
      <c r="F6" s="200" t="s">
        <v>599</v>
      </c>
    </row>
    <row r="7" spans="1:6" s="45" customFormat="1" ht="45" x14ac:dyDescent="0.2">
      <c r="A7" s="51" t="s">
        <v>590</v>
      </c>
      <c r="B7" s="259" t="s">
        <v>595</v>
      </c>
      <c r="C7" s="259" t="s">
        <v>596</v>
      </c>
      <c r="D7" s="259" t="s">
        <v>597</v>
      </c>
      <c r="E7" s="259" t="s">
        <v>598</v>
      </c>
      <c r="F7" s="200" t="s">
        <v>600</v>
      </c>
    </row>
    <row r="8" spans="1:6" s="45" customFormat="1" ht="43.5" customHeight="1" x14ac:dyDescent="0.2">
      <c r="A8" s="364" t="s">
        <v>800</v>
      </c>
      <c r="B8" s="364"/>
      <c r="C8" s="364"/>
      <c r="D8" s="364"/>
      <c r="E8" s="364"/>
      <c r="F8" s="364"/>
    </row>
    <row r="9" spans="1:6" s="45" customFormat="1" x14ac:dyDescent="0.2">
      <c r="A9" s="45" t="s">
        <v>601</v>
      </c>
    </row>
  </sheetData>
  <mergeCells count="2">
    <mergeCell ref="A4:D4"/>
    <mergeCell ref="A8:F8"/>
  </mergeCells>
  <phoneticPr fontId="1"/>
  <hyperlinks>
    <hyperlink ref="F1" location="Contents!A1" display="Contents" xr:uid="{A605FAF1-85FE-4967-9BA7-D42EA167D479}"/>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9"/>
  <sheetViews>
    <sheetView workbookViewId="0">
      <selection activeCell="G1" sqref="G1"/>
    </sheetView>
  </sheetViews>
  <sheetFormatPr defaultColWidth="9.109375" defaultRowHeight="15" x14ac:dyDescent="0.2"/>
  <cols>
    <col min="1" max="1" width="45.33203125" style="5" customWidth="1"/>
    <col min="2" max="3" width="12" style="5" customWidth="1"/>
    <col min="4" max="6" width="13.109375" style="5" customWidth="1"/>
    <col min="7" max="7" width="18.33203125" style="5" customWidth="1"/>
    <col min="8" max="8" width="42.5546875" style="5" customWidth="1"/>
    <col min="9" max="16384" width="9.109375" style="5"/>
  </cols>
  <sheetData>
    <row r="1" spans="1:7" x14ac:dyDescent="0.2">
      <c r="G1" s="109" t="s">
        <v>24</v>
      </c>
    </row>
    <row r="2" spans="1:7" ht="18.600000000000001" x14ac:dyDescent="0.2">
      <c r="A2" s="7" t="s">
        <v>425</v>
      </c>
    </row>
    <row r="3" spans="1:7" ht="19.5" x14ac:dyDescent="0.2">
      <c r="A3" s="7"/>
    </row>
    <row r="4" spans="1:7" ht="15" customHeight="1" x14ac:dyDescent="0.2">
      <c r="A4" s="275" t="s">
        <v>602</v>
      </c>
      <c r="B4" s="275"/>
      <c r="C4" s="275"/>
      <c r="D4" s="275"/>
      <c r="E4" s="275"/>
      <c r="F4" s="275"/>
      <c r="G4" s="275"/>
    </row>
    <row r="5" spans="1:7" ht="31.95" x14ac:dyDescent="0.2">
      <c r="A5" s="10" t="s">
        <v>68</v>
      </c>
      <c r="B5" s="10">
        <v>2018</v>
      </c>
      <c r="C5" s="41">
        <v>2019</v>
      </c>
      <c r="D5" s="41">
        <v>2020</v>
      </c>
      <c r="E5" s="41">
        <v>2021</v>
      </c>
      <c r="F5" s="41">
        <v>2022</v>
      </c>
      <c r="G5" s="10" t="s">
        <v>606</v>
      </c>
    </row>
    <row r="6" spans="1:7" ht="16.2" x14ac:dyDescent="0.2">
      <c r="A6" s="13" t="s">
        <v>603</v>
      </c>
      <c r="B6" s="201">
        <v>1.06</v>
      </c>
      <c r="C6" s="201">
        <v>1.39</v>
      </c>
      <c r="D6" s="201">
        <v>0.2</v>
      </c>
      <c r="E6" s="201">
        <v>0.40228729538498825</v>
      </c>
      <c r="F6" s="201">
        <v>0.6</v>
      </c>
      <c r="G6" s="204">
        <v>2.06</v>
      </c>
    </row>
    <row r="7" spans="1:7" ht="16.2" x14ac:dyDescent="0.2">
      <c r="A7" s="13" t="s">
        <v>604</v>
      </c>
      <c r="B7" s="202">
        <v>1.09E-2</v>
      </c>
      <c r="C7" s="202">
        <v>1.37E-2</v>
      </c>
      <c r="D7" s="202">
        <v>2E-3</v>
      </c>
      <c r="E7" s="202">
        <v>6.0343094307748239E-4</v>
      </c>
      <c r="F7" s="202">
        <v>1.8E-3</v>
      </c>
      <c r="G7" s="204">
        <v>0.09</v>
      </c>
    </row>
    <row r="8" spans="1:7" ht="16.2" x14ac:dyDescent="0.2">
      <c r="A8" s="13" t="s">
        <v>605</v>
      </c>
      <c r="B8" s="203">
        <v>1.0999999999999999E-2</v>
      </c>
      <c r="C8" s="203">
        <v>8.9999999999999993E-3</v>
      </c>
      <c r="D8" s="203">
        <v>4.0000000000000001E-3</v>
      </c>
      <c r="E8" s="203">
        <v>5.0000000000000001E-3</v>
      </c>
      <c r="F8" s="203">
        <v>8.9999999999999993E-3</v>
      </c>
      <c r="G8" s="204" t="s">
        <v>5</v>
      </c>
    </row>
    <row r="9" spans="1:7" ht="76.5" customHeight="1" x14ac:dyDescent="0.2">
      <c r="A9" s="303" t="s">
        <v>607</v>
      </c>
      <c r="B9" s="365"/>
      <c r="C9" s="365"/>
      <c r="D9" s="365"/>
      <c r="E9" s="365"/>
      <c r="F9" s="365"/>
      <c r="G9" s="365"/>
    </row>
  </sheetData>
  <mergeCells count="2">
    <mergeCell ref="A9:G9"/>
    <mergeCell ref="A4:G4"/>
  </mergeCells>
  <phoneticPr fontId="1"/>
  <hyperlinks>
    <hyperlink ref="G1" location="Contents!A1" display="Contents" xr:uid="{EA6C6C15-DE51-4448-BA2A-2B234858E4BB}"/>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F18"/>
  <sheetViews>
    <sheetView workbookViewId="0">
      <selection activeCell="F1" sqref="F1"/>
    </sheetView>
  </sheetViews>
  <sheetFormatPr defaultColWidth="9.109375" defaultRowHeight="15" x14ac:dyDescent="0.2"/>
  <cols>
    <col min="1" max="1" width="36.44140625" style="5" customWidth="1"/>
    <col min="2" max="6" width="18.21875" style="5" customWidth="1"/>
    <col min="7" max="16384" width="9.109375" style="5"/>
  </cols>
  <sheetData>
    <row r="1" spans="1:6" x14ac:dyDescent="0.2">
      <c r="D1" s="6"/>
      <c r="F1" s="109" t="s">
        <v>24</v>
      </c>
    </row>
    <row r="2" spans="1:6" ht="18.600000000000001" x14ac:dyDescent="0.2">
      <c r="A2" s="7" t="s">
        <v>665</v>
      </c>
    </row>
    <row r="3" spans="1:6" ht="18.600000000000001" x14ac:dyDescent="0.2">
      <c r="A3" s="7"/>
    </row>
    <row r="4" spans="1:6" x14ac:dyDescent="0.2">
      <c r="A4" s="275" t="s">
        <v>609</v>
      </c>
      <c r="B4" s="277"/>
      <c r="C4" s="277"/>
      <c r="D4" s="277"/>
      <c r="E4" s="277"/>
    </row>
    <row r="5" spans="1:6" x14ac:dyDescent="0.2">
      <c r="A5" s="10" t="s">
        <v>608</v>
      </c>
      <c r="B5" s="10">
        <v>2019</v>
      </c>
      <c r="C5" s="10">
        <v>2020</v>
      </c>
      <c r="D5" s="10">
        <v>2021</v>
      </c>
      <c r="E5" s="10">
        <v>2022</v>
      </c>
      <c r="F5" s="10">
        <v>2023</v>
      </c>
    </row>
    <row r="6" spans="1:6" ht="60" x14ac:dyDescent="0.2">
      <c r="A6" s="13" t="s">
        <v>611</v>
      </c>
      <c r="B6" s="55" t="s">
        <v>610</v>
      </c>
      <c r="C6" s="55" t="s">
        <v>610</v>
      </c>
      <c r="D6" s="55" t="s">
        <v>610</v>
      </c>
      <c r="E6" s="55" t="s">
        <v>610</v>
      </c>
      <c r="F6" s="55" t="s">
        <v>610</v>
      </c>
    </row>
    <row r="7" spans="1:6" x14ac:dyDescent="0.2">
      <c r="A7" s="13" t="s">
        <v>612</v>
      </c>
      <c r="B7" s="23">
        <v>15</v>
      </c>
      <c r="C7" s="23">
        <v>15</v>
      </c>
      <c r="D7" s="23">
        <v>15</v>
      </c>
      <c r="E7" s="23">
        <v>15</v>
      </c>
      <c r="F7" s="23">
        <v>15</v>
      </c>
    </row>
    <row r="8" spans="1:6" x14ac:dyDescent="0.2">
      <c r="A8" s="13" t="s">
        <v>613</v>
      </c>
      <c r="B8" s="23">
        <v>5</v>
      </c>
      <c r="C8" s="23">
        <v>5</v>
      </c>
      <c r="D8" s="23">
        <v>6</v>
      </c>
      <c r="E8" s="23">
        <v>5</v>
      </c>
      <c r="F8" s="23">
        <v>6</v>
      </c>
    </row>
    <row r="9" spans="1:6" x14ac:dyDescent="0.2">
      <c r="A9" s="13" t="s">
        <v>614</v>
      </c>
      <c r="B9" s="23">
        <v>3</v>
      </c>
      <c r="C9" s="23">
        <v>3</v>
      </c>
      <c r="D9" s="23">
        <v>5</v>
      </c>
      <c r="E9" s="23">
        <v>5</v>
      </c>
      <c r="F9" s="23">
        <v>6</v>
      </c>
    </row>
    <row r="10" spans="1:6" x14ac:dyDescent="0.2">
      <c r="A10" s="13" t="s">
        <v>615</v>
      </c>
      <c r="B10" s="23">
        <v>1</v>
      </c>
      <c r="C10" s="23">
        <v>1</v>
      </c>
      <c r="D10" s="23">
        <v>2</v>
      </c>
      <c r="E10" s="23">
        <v>2</v>
      </c>
      <c r="F10" s="23">
        <v>2</v>
      </c>
    </row>
    <row r="11" spans="1:6" x14ac:dyDescent="0.2">
      <c r="A11" s="13" t="s">
        <v>616</v>
      </c>
      <c r="B11" s="23">
        <v>1</v>
      </c>
      <c r="C11" s="23">
        <v>1</v>
      </c>
      <c r="D11" s="23">
        <v>1</v>
      </c>
      <c r="E11" s="23">
        <v>1</v>
      </c>
      <c r="F11" s="23">
        <v>1</v>
      </c>
    </row>
    <row r="12" spans="1:6" x14ac:dyDescent="0.2">
      <c r="A12" s="13" t="s">
        <v>617</v>
      </c>
      <c r="B12" s="23" t="s">
        <v>706</v>
      </c>
      <c r="C12" s="23" t="s">
        <v>706</v>
      </c>
      <c r="D12" s="23" t="s">
        <v>706</v>
      </c>
      <c r="E12" s="23" t="s">
        <v>706</v>
      </c>
      <c r="F12" s="23" t="s">
        <v>706</v>
      </c>
    </row>
    <row r="13" spans="1:6" x14ac:dyDescent="0.2">
      <c r="A13" s="13" t="s">
        <v>618</v>
      </c>
      <c r="B13" s="23">
        <v>7</v>
      </c>
      <c r="C13" s="23">
        <v>5</v>
      </c>
      <c r="D13" s="23">
        <v>5</v>
      </c>
      <c r="E13" s="23">
        <v>5</v>
      </c>
      <c r="F13" s="23">
        <v>5</v>
      </c>
    </row>
    <row r="14" spans="1:6" x14ac:dyDescent="0.2">
      <c r="A14" s="13" t="s">
        <v>619</v>
      </c>
      <c r="B14" s="23">
        <v>5</v>
      </c>
      <c r="C14" s="23">
        <v>3</v>
      </c>
      <c r="D14" s="23">
        <v>3</v>
      </c>
      <c r="E14" s="23">
        <v>3</v>
      </c>
      <c r="F14" s="23">
        <v>3</v>
      </c>
    </row>
    <row r="15" spans="1:6" x14ac:dyDescent="0.2">
      <c r="A15" s="13" t="s">
        <v>620</v>
      </c>
      <c r="B15" s="23">
        <v>2</v>
      </c>
      <c r="C15" s="23">
        <v>2</v>
      </c>
      <c r="D15" s="23">
        <v>2</v>
      </c>
      <c r="E15" s="23">
        <v>2</v>
      </c>
      <c r="F15" s="23">
        <v>2</v>
      </c>
    </row>
    <row r="16" spans="1:6" x14ac:dyDescent="0.2">
      <c r="A16" s="13" t="s">
        <v>621</v>
      </c>
      <c r="B16" s="23">
        <v>1</v>
      </c>
      <c r="C16" s="23">
        <v>1</v>
      </c>
      <c r="D16" s="23">
        <v>1</v>
      </c>
      <c r="E16" s="23">
        <v>1</v>
      </c>
      <c r="F16" s="23">
        <v>1</v>
      </c>
    </row>
    <row r="17" spans="1:6" x14ac:dyDescent="0.2">
      <c r="A17" s="13" t="s">
        <v>622</v>
      </c>
      <c r="B17" s="23">
        <v>4</v>
      </c>
      <c r="C17" s="23">
        <v>4</v>
      </c>
      <c r="D17" s="23">
        <v>4</v>
      </c>
      <c r="E17" s="23">
        <v>4</v>
      </c>
      <c r="F17" s="23">
        <v>4</v>
      </c>
    </row>
    <row r="18" spans="1:6" x14ac:dyDescent="0.2">
      <c r="A18" s="276" t="s">
        <v>623</v>
      </c>
      <c r="B18" s="303"/>
      <c r="C18" s="303"/>
      <c r="D18" s="303"/>
      <c r="E18" s="303"/>
    </row>
  </sheetData>
  <mergeCells count="2">
    <mergeCell ref="A4:E4"/>
    <mergeCell ref="A18:E18"/>
  </mergeCells>
  <phoneticPr fontId="1"/>
  <hyperlinks>
    <hyperlink ref="F1" location="Contents!A1" display="Contents" xr:uid="{D1F80DE7-071E-4467-BAF3-CB9302A2B52C}"/>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F15"/>
  <sheetViews>
    <sheetView workbookViewId="0">
      <selection activeCell="F1" sqref="F1"/>
    </sheetView>
  </sheetViews>
  <sheetFormatPr defaultColWidth="9.109375" defaultRowHeight="15" x14ac:dyDescent="0.2"/>
  <cols>
    <col min="1" max="1" width="44.33203125" style="5" customWidth="1"/>
    <col min="2" max="6" width="18.21875" style="5" customWidth="1"/>
    <col min="7" max="16384" width="9.109375" style="5"/>
  </cols>
  <sheetData>
    <row r="1" spans="1:6" x14ac:dyDescent="0.2">
      <c r="A1" s="45"/>
      <c r="D1" s="6"/>
      <c r="F1" s="109" t="s">
        <v>24</v>
      </c>
    </row>
    <row r="2" spans="1:6" ht="18.600000000000001" x14ac:dyDescent="0.2">
      <c r="A2" s="7" t="s">
        <v>23</v>
      </c>
    </row>
    <row r="3" spans="1:6" ht="18.600000000000001" x14ac:dyDescent="0.2">
      <c r="A3" s="7"/>
    </row>
    <row r="4" spans="1:6" x14ac:dyDescent="0.2">
      <c r="A4" s="90" t="s">
        <v>630</v>
      </c>
      <c r="B4" s="90"/>
      <c r="C4" s="103"/>
      <c r="D4" s="103"/>
      <c r="E4" s="103"/>
    </row>
    <row r="5" spans="1:6" x14ac:dyDescent="0.2">
      <c r="A5" s="10" t="s">
        <v>68</v>
      </c>
      <c r="B5" s="10">
        <v>2018</v>
      </c>
      <c r="C5" s="10">
        <v>2019</v>
      </c>
      <c r="D5" s="10">
        <v>2020</v>
      </c>
      <c r="E5" s="10">
        <v>2021</v>
      </c>
      <c r="F5" s="10">
        <v>2022</v>
      </c>
    </row>
    <row r="6" spans="1:6" x14ac:dyDescent="0.2">
      <c r="A6" s="13" t="s">
        <v>624</v>
      </c>
      <c r="B6" s="35">
        <v>7</v>
      </c>
      <c r="C6" s="35">
        <v>7</v>
      </c>
      <c r="D6" s="35">
        <v>8</v>
      </c>
      <c r="E6" s="35">
        <v>8</v>
      </c>
      <c r="F6" s="35">
        <v>9</v>
      </c>
    </row>
    <row r="7" spans="1:6" ht="30" x14ac:dyDescent="0.2">
      <c r="A7" s="13" t="s">
        <v>801</v>
      </c>
      <c r="B7" s="104">
        <v>1</v>
      </c>
      <c r="C7" s="104">
        <v>0.97</v>
      </c>
      <c r="D7" s="104">
        <v>1</v>
      </c>
      <c r="E7" s="104">
        <v>0.98</v>
      </c>
      <c r="F7" s="104" t="s">
        <v>771</v>
      </c>
    </row>
    <row r="8" spans="1:6" x14ac:dyDescent="0.2">
      <c r="A8" s="13" t="s">
        <v>625</v>
      </c>
      <c r="B8" s="35">
        <v>7</v>
      </c>
      <c r="C8" s="35">
        <v>7</v>
      </c>
      <c r="D8" s="35">
        <v>8</v>
      </c>
      <c r="E8" s="35">
        <v>8</v>
      </c>
      <c r="F8" s="35">
        <v>9</v>
      </c>
    </row>
    <row r="9" spans="1:6" ht="45" x14ac:dyDescent="0.2">
      <c r="A9" s="13" t="s">
        <v>802</v>
      </c>
      <c r="B9" s="104">
        <v>1</v>
      </c>
      <c r="C9" s="104">
        <v>1</v>
      </c>
      <c r="D9" s="104">
        <v>1</v>
      </c>
      <c r="E9" s="104">
        <v>1</v>
      </c>
      <c r="F9" s="104" t="s">
        <v>632</v>
      </c>
    </row>
    <row r="10" spans="1:6" ht="30" x14ac:dyDescent="0.2">
      <c r="A10" s="13" t="s">
        <v>803</v>
      </c>
      <c r="B10" s="105">
        <v>1</v>
      </c>
      <c r="C10" s="104">
        <v>1</v>
      </c>
      <c r="D10" s="104">
        <v>1</v>
      </c>
      <c r="E10" s="104">
        <v>1</v>
      </c>
      <c r="F10" s="104">
        <v>1</v>
      </c>
    </row>
    <row r="11" spans="1:6" x14ac:dyDescent="0.2">
      <c r="A11" s="13" t="s">
        <v>626</v>
      </c>
      <c r="B11" s="23">
        <v>2</v>
      </c>
      <c r="C11" s="23">
        <v>2</v>
      </c>
      <c r="D11" s="23">
        <v>2</v>
      </c>
      <c r="E11" s="23">
        <v>2</v>
      </c>
      <c r="F11" s="23">
        <v>2</v>
      </c>
    </row>
    <row r="12" spans="1:6" x14ac:dyDescent="0.2">
      <c r="A12" s="13" t="s">
        <v>627</v>
      </c>
      <c r="B12" s="23">
        <v>1</v>
      </c>
      <c r="C12" s="23">
        <v>1</v>
      </c>
      <c r="D12" s="23">
        <v>1</v>
      </c>
      <c r="E12" s="23">
        <v>1</v>
      </c>
      <c r="F12" s="23">
        <v>1</v>
      </c>
    </row>
    <row r="13" spans="1:6" x14ac:dyDescent="0.2">
      <c r="A13" s="13" t="s">
        <v>628</v>
      </c>
      <c r="B13" s="23">
        <v>2</v>
      </c>
      <c r="C13" s="23">
        <v>2</v>
      </c>
      <c r="D13" s="23">
        <v>2</v>
      </c>
      <c r="E13" s="23">
        <v>3</v>
      </c>
      <c r="F13" s="23">
        <v>3</v>
      </c>
    </row>
    <row r="14" spans="1:6" x14ac:dyDescent="0.2">
      <c r="A14" s="13" t="s">
        <v>629</v>
      </c>
      <c r="B14" s="38" t="s">
        <v>7</v>
      </c>
      <c r="C14" s="23">
        <v>2</v>
      </c>
      <c r="D14" s="23">
        <v>2</v>
      </c>
      <c r="E14" s="23">
        <v>2</v>
      </c>
      <c r="F14" s="23">
        <v>2</v>
      </c>
    </row>
    <row r="15" spans="1:6" ht="30" customHeight="1" x14ac:dyDescent="0.2">
      <c r="A15" s="303" t="s">
        <v>631</v>
      </c>
      <c r="B15" s="365"/>
      <c r="C15" s="365"/>
      <c r="D15" s="365"/>
      <c r="E15" s="365"/>
      <c r="F15" s="365"/>
    </row>
  </sheetData>
  <mergeCells count="1">
    <mergeCell ref="A15:F15"/>
  </mergeCells>
  <phoneticPr fontId="1"/>
  <hyperlinks>
    <hyperlink ref="F1" location="Contents!A1" display="Contents" xr:uid="{7DBED491-7D28-4FDF-ACA6-4C8A6198D939}"/>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F9"/>
  <sheetViews>
    <sheetView workbookViewId="0">
      <selection activeCell="F1" sqref="F1"/>
    </sheetView>
  </sheetViews>
  <sheetFormatPr defaultColWidth="9.109375" defaultRowHeight="15" x14ac:dyDescent="0.2"/>
  <cols>
    <col min="1" max="1" width="26.21875" style="5" customWidth="1"/>
    <col min="2" max="6" width="18.21875" style="5" customWidth="1"/>
    <col min="7" max="16384" width="9.109375" style="5"/>
  </cols>
  <sheetData>
    <row r="1" spans="1:6" x14ac:dyDescent="0.2">
      <c r="D1" s="6"/>
      <c r="F1" s="109" t="s">
        <v>24</v>
      </c>
    </row>
    <row r="2" spans="1:6" ht="18.600000000000001" x14ac:dyDescent="0.2">
      <c r="A2" s="7" t="s">
        <v>23</v>
      </c>
    </row>
    <row r="3" spans="1:6" ht="18.600000000000001" x14ac:dyDescent="0.2">
      <c r="A3" s="7"/>
    </row>
    <row r="4" spans="1:6" x14ac:dyDescent="0.2">
      <c r="A4" s="275" t="s">
        <v>633</v>
      </c>
      <c r="B4" s="277"/>
      <c r="C4" s="33"/>
      <c r="D4" s="33"/>
      <c r="E4" s="33"/>
    </row>
    <row r="5" spans="1:6" x14ac:dyDescent="0.2">
      <c r="A5" s="10" t="s">
        <v>68</v>
      </c>
      <c r="B5" s="10">
        <v>2018</v>
      </c>
      <c r="C5" s="10">
        <v>2019</v>
      </c>
      <c r="D5" s="10">
        <v>2020</v>
      </c>
      <c r="E5" s="10">
        <v>2021</v>
      </c>
      <c r="F5" s="10">
        <v>2022</v>
      </c>
    </row>
    <row r="6" spans="1:6" ht="30" x14ac:dyDescent="0.2">
      <c r="A6" s="13" t="s">
        <v>634</v>
      </c>
      <c r="B6" s="35">
        <v>7</v>
      </c>
      <c r="C6" s="35">
        <v>7</v>
      </c>
      <c r="D6" s="35">
        <v>8</v>
      </c>
      <c r="E6" s="35">
        <v>8</v>
      </c>
      <c r="F6" s="205">
        <v>9</v>
      </c>
    </row>
    <row r="7" spans="1:6" x14ac:dyDescent="0.2">
      <c r="A7" s="13" t="s">
        <v>635</v>
      </c>
      <c r="B7" s="35">
        <v>7</v>
      </c>
      <c r="C7" s="35">
        <v>7</v>
      </c>
      <c r="D7" s="35">
        <v>8</v>
      </c>
      <c r="E7" s="35">
        <v>8</v>
      </c>
      <c r="F7" s="205">
        <v>9</v>
      </c>
    </row>
    <row r="8" spans="1:6" x14ac:dyDescent="0.2">
      <c r="A8" s="13" t="s">
        <v>636</v>
      </c>
      <c r="B8" s="35">
        <v>4</v>
      </c>
      <c r="C8" s="35">
        <v>4</v>
      </c>
      <c r="D8" s="35">
        <v>4</v>
      </c>
      <c r="E8" s="35">
        <v>4</v>
      </c>
      <c r="F8" s="205">
        <v>4</v>
      </c>
    </row>
    <row r="9" spans="1:6" x14ac:dyDescent="0.2">
      <c r="A9" s="276"/>
      <c r="B9" s="303"/>
      <c r="C9" s="31"/>
      <c r="D9" s="31"/>
      <c r="E9" s="31"/>
    </row>
  </sheetData>
  <mergeCells count="2">
    <mergeCell ref="A4:B4"/>
    <mergeCell ref="A9:B9"/>
  </mergeCells>
  <phoneticPr fontId="1"/>
  <hyperlinks>
    <hyperlink ref="F1" location="Contents!A1" display="Contents" xr:uid="{5DA661B8-09B0-4E6F-AB3F-6EA5B80E1C07}"/>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F8"/>
  <sheetViews>
    <sheetView workbookViewId="0">
      <selection activeCell="F1" sqref="F1"/>
    </sheetView>
  </sheetViews>
  <sheetFormatPr defaultColWidth="9.109375" defaultRowHeight="15" x14ac:dyDescent="0.2"/>
  <cols>
    <col min="1" max="1" width="15.21875" style="5" customWidth="1"/>
    <col min="2" max="5" width="23.88671875" style="32" customWidth="1"/>
    <col min="6" max="6" width="23.88671875" style="5" customWidth="1"/>
    <col min="7" max="16384" width="9.109375" style="5"/>
  </cols>
  <sheetData>
    <row r="1" spans="1:6" x14ac:dyDescent="0.2">
      <c r="D1" s="106"/>
      <c r="F1" s="109" t="s">
        <v>24</v>
      </c>
    </row>
    <row r="2" spans="1:6" ht="18.600000000000001" x14ac:dyDescent="0.2">
      <c r="A2" s="7" t="s">
        <v>23</v>
      </c>
    </row>
    <row r="3" spans="1:6" ht="18.600000000000001" x14ac:dyDescent="0.2">
      <c r="A3" s="7"/>
    </row>
    <row r="4" spans="1:6" x14ac:dyDescent="0.2">
      <c r="A4" s="275" t="s">
        <v>804</v>
      </c>
      <c r="B4" s="308"/>
      <c r="C4" s="308"/>
      <c r="D4" s="308"/>
      <c r="E4" s="33"/>
    </row>
    <row r="5" spans="1:6" s="45" customFormat="1" ht="16.2" x14ac:dyDescent="0.2">
      <c r="A5" s="117" t="s">
        <v>68</v>
      </c>
      <c r="B5" s="117" t="s">
        <v>707</v>
      </c>
      <c r="C5" s="117" t="s">
        <v>708</v>
      </c>
      <c r="D5" s="117" t="s">
        <v>709</v>
      </c>
      <c r="E5" s="117" t="s">
        <v>710</v>
      </c>
      <c r="F5" s="117" t="s">
        <v>711</v>
      </c>
    </row>
    <row r="6" spans="1:6" s="45" customFormat="1" ht="60" x14ac:dyDescent="0.2">
      <c r="A6" s="206" t="s">
        <v>637</v>
      </c>
      <c r="B6" s="206" t="s">
        <v>639</v>
      </c>
      <c r="C6" s="206" t="s">
        <v>640</v>
      </c>
      <c r="D6" s="206" t="s">
        <v>641</v>
      </c>
      <c r="E6" s="206" t="s">
        <v>642</v>
      </c>
      <c r="F6" s="206" t="s">
        <v>643</v>
      </c>
    </row>
    <row r="7" spans="1:6" s="45" customFormat="1" ht="60" x14ac:dyDescent="0.2">
      <c r="A7" s="206" t="s">
        <v>638</v>
      </c>
      <c r="B7" s="206" t="s">
        <v>644</v>
      </c>
      <c r="C7" s="206" t="s">
        <v>644</v>
      </c>
      <c r="D7" s="206" t="s">
        <v>645</v>
      </c>
      <c r="E7" s="206" t="s">
        <v>646</v>
      </c>
      <c r="F7" s="206" t="s">
        <v>647</v>
      </c>
    </row>
    <row r="8" spans="1:6" ht="77.55" customHeight="1" x14ac:dyDescent="0.2">
      <c r="A8" s="303" t="s">
        <v>648</v>
      </c>
      <c r="B8" s="365"/>
      <c r="C8" s="365"/>
      <c r="D8" s="365"/>
      <c r="E8" s="365"/>
      <c r="F8" s="365"/>
    </row>
  </sheetData>
  <mergeCells count="2">
    <mergeCell ref="A4:D4"/>
    <mergeCell ref="A8:F8"/>
  </mergeCells>
  <phoneticPr fontId="1"/>
  <hyperlinks>
    <hyperlink ref="F1" location="Contents!A1" display="Contents" xr:uid="{EE73FCF1-9978-4165-A7F3-E5A14BFA5726}"/>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F8"/>
  <sheetViews>
    <sheetView workbookViewId="0">
      <selection activeCell="F1" sqref="F1"/>
    </sheetView>
  </sheetViews>
  <sheetFormatPr defaultColWidth="9.109375" defaultRowHeight="15" x14ac:dyDescent="0.2"/>
  <cols>
    <col min="1" max="1" width="40.5546875" style="5" customWidth="1"/>
    <col min="2" max="2" width="17.109375" style="5" customWidth="1"/>
    <col min="3" max="6" width="18.21875" style="5" customWidth="1"/>
    <col min="7" max="16384" width="9.109375" style="5"/>
  </cols>
  <sheetData>
    <row r="1" spans="1:6" x14ac:dyDescent="0.2">
      <c r="F1" s="109" t="s">
        <v>24</v>
      </c>
    </row>
    <row r="2" spans="1:6" ht="18.600000000000001" x14ac:dyDescent="0.2">
      <c r="A2" s="7" t="s">
        <v>23</v>
      </c>
    </row>
    <row r="3" spans="1:6" ht="18.600000000000001" x14ac:dyDescent="0.2">
      <c r="A3" s="7"/>
    </row>
    <row r="4" spans="1:6" x14ac:dyDescent="0.2">
      <c r="A4" s="275" t="s">
        <v>666</v>
      </c>
      <c r="B4" s="275"/>
      <c r="C4" s="277"/>
      <c r="D4" s="277"/>
    </row>
    <row r="5" spans="1:6" x14ac:dyDescent="0.2">
      <c r="A5" s="117" t="s">
        <v>68</v>
      </c>
      <c r="B5" s="10">
        <v>2018</v>
      </c>
      <c r="C5" s="10">
        <v>2019</v>
      </c>
      <c r="D5" s="10">
        <v>2020</v>
      </c>
      <c r="E5" s="10">
        <v>2021</v>
      </c>
      <c r="F5" s="10">
        <v>2022</v>
      </c>
    </row>
    <row r="6" spans="1:6" ht="30" customHeight="1" x14ac:dyDescent="0.2">
      <c r="A6" s="13" t="s">
        <v>806</v>
      </c>
      <c r="B6" s="107">
        <v>0.98399999999999999</v>
      </c>
      <c r="C6" s="107">
        <v>0.98699999999999999</v>
      </c>
      <c r="D6" s="107">
        <v>0.98899999999999999</v>
      </c>
      <c r="E6" s="107">
        <v>0.99099999999999999</v>
      </c>
      <c r="F6" s="107">
        <v>0.99099999999999999</v>
      </c>
    </row>
    <row r="7" spans="1:6" x14ac:dyDescent="0.2">
      <c r="A7" s="82"/>
      <c r="B7" s="108"/>
      <c r="C7" s="50"/>
      <c r="D7" s="50"/>
      <c r="E7" s="50"/>
    </row>
    <row r="8" spans="1:6" x14ac:dyDescent="0.2">
      <c r="A8" s="303"/>
      <c r="B8" s="303"/>
      <c r="C8" s="303"/>
      <c r="D8" s="303"/>
    </row>
  </sheetData>
  <mergeCells count="2">
    <mergeCell ref="A4:D4"/>
    <mergeCell ref="A8:D8"/>
  </mergeCells>
  <phoneticPr fontId="1"/>
  <hyperlinks>
    <hyperlink ref="F1" location="Contents!A1" display="Contents" xr:uid="{CA383686-A181-49EC-9866-038DC1829AF0}"/>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
  <sheetViews>
    <sheetView workbookViewId="0">
      <selection activeCell="F1" sqref="F1"/>
    </sheetView>
  </sheetViews>
  <sheetFormatPr defaultColWidth="9.109375" defaultRowHeight="15" x14ac:dyDescent="0.2"/>
  <cols>
    <col min="1" max="1" width="38.77734375" style="5" customWidth="1"/>
    <col min="2" max="6" width="12.6640625" style="5" customWidth="1"/>
    <col min="7" max="16384" width="9.109375" style="5"/>
  </cols>
  <sheetData>
    <row r="1" spans="1:6" x14ac:dyDescent="0.2">
      <c r="D1" s="6"/>
      <c r="F1" s="109" t="s">
        <v>24</v>
      </c>
    </row>
    <row r="2" spans="1:6" ht="18.600000000000001" x14ac:dyDescent="0.2">
      <c r="A2" s="7" t="s">
        <v>21</v>
      </c>
    </row>
    <row r="3" spans="1:6" ht="18.600000000000001" x14ac:dyDescent="0.2">
      <c r="A3" s="7"/>
    </row>
    <row r="4" spans="1:6" x14ac:dyDescent="0.2">
      <c r="A4" s="68" t="s">
        <v>56</v>
      </c>
      <c r="B4" s="31"/>
    </row>
    <row r="5" spans="1:6" x14ac:dyDescent="0.2">
      <c r="A5" s="41" t="s">
        <v>57</v>
      </c>
      <c r="B5" s="10" t="s">
        <v>63</v>
      </c>
      <c r="C5" s="10" t="s">
        <v>64</v>
      </c>
      <c r="D5" s="10" t="s">
        <v>65</v>
      </c>
      <c r="E5" s="10" t="s">
        <v>66</v>
      </c>
      <c r="F5" s="10" t="s">
        <v>67</v>
      </c>
    </row>
    <row r="6" spans="1:6" x14ac:dyDescent="0.2">
      <c r="A6" s="13" t="s">
        <v>58</v>
      </c>
      <c r="B6" s="23">
        <v>281</v>
      </c>
      <c r="C6" s="23">
        <v>266</v>
      </c>
      <c r="D6" s="23">
        <v>240</v>
      </c>
      <c r="E6" s="23">
        <v>212</v>
      </c>
      <c r="F6" s="23">
        <v>197</v>
      </c>
    </row>
    <row r="7" spans="1:6" x14ac:dyDescent="0.2">
      <c r="A7" s="13" t="s">
        <v>59</v>
      </c>
      <c r="B7" s="23">
        <v>52</v>
      </c>
      <c r="C7" s="23">
        <v>33</v>
      </c>
      <c r="D7" s="23">
        <v>26</v>
      </c>
      <c r="E7" s="23">
        <v>19</v>
      </c>
      <c r="F7" s="23">
        <v>17</v>
      </c>
    </row>
    <row r="8" spans="1:6" x14ac:dyDescent="0.2">
      <c r="A8" s="13" t="s">
        <v>60</v>
      </c>
      <c r="B8" s="23">
        <v>5795</v>
      </c>
      <c r="C8" s="23">
        <v>5894</v>
      </c>
      <c r="D8" s="23">
        <v>5288</v>
      </c>
      <c r="E8" s="23">
        <v>5046</v>
      </c>
      <c r="F8" s="23">
        <v>5246</v>
      </c>
    </row>
    <row r="9" spans="1:6" x14ac:dyDescent="0.2">
      <c r="A9" s="15" t="s">
        <v>61</v>
      </c>
      <c r="B9" s="42">
        <v>90</v>
      </c>
      <c r="C9" s="42">
        <v>91</v>
      </c>
      <c r="D9" s="42">
        <v>90</v>
      </c>
      <c r="E9" s="42">
        <v>87</v>
      </c>
      <c r="F9" s="42">
        <v>81</v>
      </c>
    </row>
    <row r="10" spans="1:6" x14ac:dyDescent="0.2">
      <c r="A10" s="40" t="s">
        <v>62</v>
      </c>
      <c r="B10" s="23">
        <v>6218</v>
      </c>
      <c r="C10" s="23">
        <v>6284</v>
      </c>
      <c r="D10" s="23">
        <v>5644</v>
      </c>
      <c r="E10" s="23">
        <v>5364</v>
      </c>
      <c r="F10" s="23">
        <v>5541</v>
      </c>
    </row>
    <row r="11" spans="1:6" x14ac:dyDescent="0.2">
      <c r="A11" s="32"/>
      <c r="B11" s="32"/>
    </row>
  </sheetData>
  <phoneticPr fontId="1"/>
  <hyperlinks>
    <hyperlink ref="F1" location="Contents!A1" display="Contents" xr:uid="{A7EAD4B5-F301-44AA-8FE1-2415B50A9D2A}"/>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F7"/>
  <sheetViews>
    <sheetView workbookViewId="0">
      <selection activeCell="F1" sqref="F1"/>
    </sheetView>
  </sheetViews>
  <sheetFormatPr defaultColWidth="9.109375" defaultRowHeight="15" x14ac:dyDescent="0.2"/>
  <cols>
    <col min="1" max="1" width="19.21875" style="5" customWidth="1"/>
    <col min="2" max="6" width="18.21875" style="5" customWidth="1"/>
    <col min="7" max="16384" width="9.109375" style="5"/>
  </cols>
  <sheetData>
    <row r="1" spans="1:6" x14ac:dyDescent="0.2">
      <c r="D1" s="6"/>
      <c r="F1" s="109" t="s">
        <v>24</v>
      </c>
    </row>
    <row r="2" spans="1:6" ht="18.600000000000001" x14ac:dyDescent="0.2">
      <c r="A2" s="7" t="s">
        <v>23</v>
      </c>
    </row>
    <row r="3" spans="1:6" ht="19.5" x14ac:dyDescent="0.2">
      <c r="A3" s="7"/>
    </row>
    <row r="4" spans="1:6" ht="15" customHeight="1" x14ac:dyDescent="0.2">
      <c r="A4" s="275" t="s">
        <v>649</v>
      </c>
      <c r="B4" s="275"/>
      <c r="C4" s="275"/>
      <c r="D4" s="275"/>
      <c r="E4" s="275"/>
      <c r="F4" s="275"/>
    </row>
    <row r="5" spans="1:6" x14ac:dyDescent="0.2">
      <c r="A5" s="10" t="s">
        <v>68</v>
      </c>
      <c r="B5" s="72">
        <v>2018</v>
      </c>
      <c r="C5" s="10">
        <v>2019</v>
      </c>
      <c r="D5" s="10">
        <v>2020</v>
      </c>
      <c r="E5" s="10">
        <v>2021</v>
      </c>
      <c r="F5" s="10">
        <v>2022</v>
      </c>
    </row>
    <row r="6" spans="1:6" x14ac:dyDescent="0.2">
      <c r="A6" s="55" t="s">
        <v>650</v>
      </c>
      <c r="B6" s="260">
        <v>3</v>
      </c>
      <c r="C6" s="260">
        <v>3</v>
      </c>
      <c r="D6" s="260">
        <v>5</v>
      </c>
      <c r="E6" s="260">
        <v>8</v>
      </c>
      <c r="F6" s="260">
        <v>4</v>
      </c>
    </row>
    <row r="7" spans="1:6" x14ac:dyDescent="0.2">
      <c r="A7" s="303"/>
      <c r="B7" s="303"/>
      <c r="C7" s="303"/>
      <c r="D7" s="303"/>
    </row>
  </sheetData>
  <mergeCells count="2">
    <mergeCell ref="A7:D7"/>
    <mergeCell ref="A4:F4"/>
  </mergeCells>
  <phoneticPr fontId="1"/>
  <hyperlinks>
    <hyperlink ref="F1" location="Contents!A1" display="Contents" xr:uid="{EC361715-9141-4AF5-A6A4-E3950E71D96C}"/>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F8"/>
  <sheetViews>
    <sheetView workbookViewId="0">
      <selection activeCell="F1" sqref="F1"/>
    </sheetView>
  </sheetViews>
  <sheetFormatPr defaultColWidth="9.109375" defaultRowHeight="15" x14ac:dyDescent="0.2"/>
  <cols>
    <col min="1" max="1" width="42.5546875" style="5" customWidth="1"/>
    <col min="2" max="6" width="18.21875" style="5" customWidth="1"/>
    <col min="7" max="16384" width="9.109375" style="5"/>
  </cols>
  <sheetData>
    <row r="1" spans="1:6" x14ac:dyDescent="0.2">
      <c r="D1" s="6"/>
      <c r="F1" s="109" t="s">
        <v>24</v>
      </c>
    </row>
    <row r="2" spans="1:6" ht="18.600000000000001" x14ac:dyDescent="0.2">
      <c r="A2" s="7" t="s">
        <v>23</v>
      </c>
    </row>
    <row r="3" spans="1:6" ht="18.600000000000001" x14ac:dyDescent="0.2">
      <c r="A3" s="7"/>
    </row>
    <row r="4" spans="1:6" x14ac:dyDescent="0.2">
      <c r="A4" s="275" t="s">
        <v>651</v>
      </c>
      <c r="B4" s="275"/>
      <c r="C4" s="277"/>
      <c r="D4" s="277"/>
    </row>
    <row r="5" spans="1:6" x14ac:dyDescent="0.2">
      <c r="A5" s="10" t="s">
        <v>68</v>
      </c>
      <c r="B5" s="10">
        <v>2018</v>
      </c>
      <c r="C5" s="10">
        <v>2019</v>
      </c>
      <c r="D5" s="10">
        <v>2020</v>
      </c>
      <c r="E5" s="10">
        <v>2021</v>
      </c>
      <c r="F5" s="10">
        <v>2022</v>
      </c>
    </row>
    <row r="6" spans="1:6" x14ac:dyDescent="0.2">
      <c r="A6" s="13" t="s">
        <v>652</v>
      </c>
      <c r="B6" s="35">
        <v>68</v>
      </c>
      <c r="C6" s="35">
        <v>32</v>
      </c>
      <c r="D6" s="35">
        <v>24</v>
      </c>
      <c r="E6" s="35">
        <v>167</v>
      </c>
      <c r="F6" s="35">
        <v>18</v>
      </c>
    </row>
    <row r="7" spans="1:6" ht="30" x14ac:dyDescent="0.2">
      <c r="A7" s="13" t="s">
        <v>653</v>
      </c>
      <c r="B7" s="35" t="s">
        <v>654</v>
      </c>
      <c r="C7" s="35" t="s">
        <v>655</v>
      </c>
      <c r="D7" s="35" t="s">
        <v>656</v>
      </c>
      <c r="E7" s="35" t="s">
        <v>657</v>
      </c>
      <c r="F7" s="35" t="s">
        <v>658</v>
      </c>
    </row>
    <row r="8" spans="1:6" x14ac:dyDescent="0.2">
      <c r="A8" s="114"/>
      <c r="B8" s="114"/>
      <c r="C8" s="32"/>
      <c r="D8" s="32"/>
    </row>
  </sheetData>
  <mergeCells count="1">
    <mergeCell ref="A4:D4"/>
  </mergeCells>
  <phoneticPr fontId="1"/>
  <hyperlinks>
    <hyperlink ref="F1" location="Contents!A1" display="Contents" xr:uid="{3ADBAC2F-4D5F-4B8D-8FF3-6487BAC47586}"/>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30"/>
  <sheetViews>
    <sheetView zoomScale="80" zoomScaleNormal="80" workbookViewId="0">
      <selection activeCell="S1" sqref="S1"/>
    </sheetView>
  </sheetViews>
  <sheetFormatPr defaultColWidth="9.109375" defaultRowHeight="15" x14ac:dyDescent="0.2"/>
  <cols>
    <col min="1" max="1" width="12.21875" style="5" customWidth="1"/>
    <col min="2" max="2" width="14.5546875" style="5" customWidth="1"/>
    <col min="3" max="3" width="12.21875" style="5" customWidth="1"/>
    <col min="4" max="4" width="25.5546875" style="5" customWidth="1"/>
    <col min="5" max="5" width="9.44140625" style="5" customWidth="1"/>
    <col min="6" max="6" width="8.21875" style="5" customWidth="1"/>
    <col min="7" max="8" width="9.44140625" style="5" customWidth="1"/>
    <col min="9" max="9" width="8.21875" style="5" customWidth="1"/>
    <col min="10" max="11" width="9.44140625" style="5" customWidth="1"/>
    <col min="12" max="12" width="8.21875" style="5" customWidth="1"/>
    <col min="13" max="14" width="9.44140625" style="5" customWidth="1"/>
    <col min="15" max="15" width="8.21875" style="5" customWidth="1"/>
    <col min="16" max="16" width="9.44140625" style="5" customWidth="1"/>
    <col min="17" max="16384" width="9.109375" style="5"/>
  </cols>
  <sheetData>
    <row r="1" spans="1:19" x14ac:dyDescent="0.2">
      <c r="P1" s="6"/>
      <c r="S1" s="109" t="s">
        <v>24</v>
      </c>
    </row>
    <row r="2" spans="1:19" ht="18.600000000000001" x14ac:dyDescent="0.2">
      <c r="A2" s="7" t="s">
        <v>21</v>
      </c>
      <c r="B2" s="7"/>
    </row>
    <row r="3" spans="1:19" ht="15.75" customHeight="1" x14ac:dyDescent="0.2">
      <c r="A3" s="7"/>
    </row>
    <row r="4" spans="1:19" ht="15.75" customHeight="1" x14ac:dyDescent="0.2">
      <c r="A4" s="282" t="s">
        <v>71</v>
      </c>
      <c r="B4" s="282"/>
      <c r="C4" s="282"/>
      <c r="D4" s="282"/>
      <c r="E4" s="282"/>
      <c r="F4" s="282"/>
      <c r="G4" s="282"/>
      <c r="H4" s="282"/>
      <c r="I4" s="282"/>
      <c r="J4" s="282"/>
      <c r="K4" s="282"/>
      <c r="L4" s="282"/>
      <c r="M4" s="282"/>
      <c r="N4" s="282"/>
      <c r="O4" s="282"/>
      <c r="P4" s="282"/>
      <c r="Q4" s="282"/>
      <c r="R4" s="282"/>
      <c r="S4" s="282"/>
    </row>
    <row r="5" spans="1:19" ht="15.75" customHeight="1" x14ac:dyDescent="0.2">
      <c r="A5" s="277" t="s">
        <v>72</v>
      </c>
      <c r="B5" s="277"/>
      <c r="C5" s="277"/>
      <c r="D5" s="277"/>
      <c r="P5" s="25"/>
      <c r="S5" s="115" t="s">
        <v>94</v>
      </c>
    </row>
    <row r="6" spans="1:19" ht="15.75" customHeight="1" x14ac:dyDescent="0.2">
      <c r="A6" s="283" t="s">
        <v>73</v>
      </c>
      <c r="B6" s="283"/>
      <c r="C6" s="281" t="s">
        <v>74</v>
      </c>
      <c r="D6" s="281"/>
      <c r="E6" s="281" t="s">
        <v>63</v>
      </c>
      <c r="F6" s="281"/>
      <c r="G6" s="281"/>
      <c r="H6" s="281" t="s">
        <v>64</v>
      </c>
      <c r="I6" s="281"/>
      <c r="J6" s="281"/>
      <c r="K6" s="281" t="s">
        <v>65</v>
      </c>
      <c r="L6" s="281"/>
      <c r="M6" s="281"/>
      <c r="N6" s="281" t="s">
        <v>66</v>
      </c>
      <c r="O6" s="281"/>
      <c r="P6" s="281"/>
      <c r="Q6" s="281" t="s">
        <v>67</v>
      </c>
      <c r="R6" s="281"/>
      <c r="S6" s="281"/>
    </row>
    <row r="7" spans="1:19" ht="15.75" customHeight="1" x14ac:dyDescent="0.2">
      <c r="A7" s="283"/>
      <c r="B7" s="283"/>
      <c r="C7" s="281"/>
      <c r="D7" s="281"/>
      <c r="E7" s="244" t="s">
        <v>92</v>
      </c>
      <c r="F7" s="244" t="s">
        <v>93</v>
      </c>
      <c r="G7" s="244" t="s">
        <v>62</v>
      </c>
      <c r="H7" s="244" t="s">
        <v>92</v>
      </c>
      <c r="I7" s="244" t="s">
        <v>93</v>
      </c>
      <c r="J7" s="244" t="s">
        <v>62</v>
      </c>
      <c r="K7" s="244" t="s">
        <v>92</v>
      </c>
      <c r="L7" s="244" t="s">
        <v>93</v>
      </c>
      <c r="M7" s="244" t="s">
        <v>62</v>
      </c>
      <c r="N7" s="244" t="s">
        <v>92</v>
      </c>
      <c r="O7" s="244" t="s">
        <v>93</v>
      </c>
      <c r="P7" s="244" t="s">
        <v>62</v>
      </c>
      <c r="Q7" s="244" t="s">
        <v>92</v>
      </c>
      <c r="R7" s="244" t="s">
        <v>93</v>
      </c>
      <c r="S7" s="244" t="s">
        <v>62</v>
      </c>
    </row>
    <row r="8" spans="1:19" ht="45" x14ac:dyDescent="0.2">
      <c r="A8" s="284" t="s">
        <v>75</v>
      </c>
      <c r="B8" s="27" t="s">
        <v>76</v>
      </c>
      <c r="C8" s="285" t="s">
        <v>77</v>
      </c>
      <c r="D8" s="285"/>
      <c r="E8" s="28">
        <v>264</v>
      </c>
      <c r="F8" s="28">
        <v>293</v>
      </c>
      <c r="G8" s="28">
        <v>557</v>
      </c>
      <c r="H8" s="28">
        <v>84.4</v>
      </c>
      <c r="I8" s="28">
        <v>211.2</v>
      </c>
      <c r="J8" s="28">
        <v>295.7</v>
      </c>
      <c r="K8" s="28">
        <v>39.5</v>
      </c>
      <c r="L8" s="28">
        <v>191.6</v>
      </c>
      <c r="M8" s="28">
        <v>231.1</v>
      </c>
      <c r="N8" s="28">
        <v>49</v>
      </c>
      <c r="O8" s="28">
        <v>214.3</v>
      </c>
      <c r="P8" s="28">
        <v>263.3</v>
      </c>
      <c r="Q8" s="126">
        <v>327.2</v>
      </c>
      <c r="R8" s="126">
        <v>258.89999999999998</v>
      </c>
      <c r="S8" s="126">
        <v>586.1</v>
      </c>
    </row>
    <row r="9" spans="1:19" ht="60" x14ac:dyDescent="0.2">
      <c r="A9" s="284"/>
      <c r="B9" s="27" t="s">
        <v>78</v>
      </c>
      <c r="C9" s="285" t="s">
        <v>79</v>
      </c>
      <c r="D9" s="285"/>
      <c r="E9" s="28">
        <v>126</v>
      </c>
      <c r="F9" s="28">
        <v>26.7</v>
      </c>
      <c r="G9" s="28">
        <v>152.80000000000001</v>
      </c>
      <c r="H9" s="28">
        <v>269.39999999999998</v>
      </c>
      <c r="I9" s="28">
        <v>48.6</v>
      </c>
      <c r="J9" s="28">
        <v>318.10000000000002</v>
      </c>
      <c r="K9" s="28">
        <v>40.5</v>
      </c>
      <c r="L9" s="28">
        <v>54.8</v>
      </c>
      <c r="M9" s="28">
        <v>95.3</v>
      </c>
      <c r="N9" s="28">
        <v>42.7</v>
      </c>
      <c r="O9" s="28">
        <v>67.400000000000006</v>
      </c>
      <c r="P9" s="28">
        <v>110.1</v>
      </c>
      <c r="Q9" s="126">
        <v>117.1</v>
      </c>
      <c r="R9" s="126">
        <v>66.7</v>
      </c>
      <c r="S9" s="126">
        <v>183.9</v>
      </c>
    </row>
    <row r="10" spans="1:19" ht="45" x14ac:dyDescent="0.2">
      <c r="A10" s="284"/>
      <c r="B10" s="27" t="s">
        <v>80</v>
      </c>
      <c r="C10" s="285" t="s">
        <v>81</v>
      </c>
      <c r="D10" s="285"/>
      <c r="E10" s="28">
        <v>67.900000000000006</v>
      </c>
      <c r="F10" s="28">
        <v>97.1</v>
      </c>
      <c r="G10" s="28">
        <v>165</v>
      </c>
      <c r="H10" s="28">
        <v>64.7</v>
      </c>
      <c r="I10" s="28">
        <v>98.9</v>
      </c>
      <c r="J10" s="28">
        <v>163.6</v>
      </c>
      <c r="K10" s="28">
        <v>50.9</v>
      </c>
      <c r="L10" s="28">
        <v>89</v>
      </c>
      <c r="M10" s="28">
        <v>139.9</v>
      </c>
      <c r="N10" s="28">
        <v>53.4</v>
      </c>
      <c r="O10" s="28">
        <v>82.3</v>
      </c>
      <c r="P10" s="28">
        <v>135.69999999999999</v>
      </c>
      <c r="Q10" s="126">
        <v>53.3</v>
      </c>
      <c r="R10" s="126">
        <v>81.599999999999994</v>
      </c>
      <c r="S10" s="126">
        <v>134.9</v>
      </c>
    </row>
    <row r="11" spans="1:19" ht="51.45" customHeight="1" x14ac:dyDescent="0.2">
      <c r="A11" s="284" t="s">
        <v>82</v>
      </c>
      <c r="B11" s="284"/>
      <c r="C11" s="285" t="s">
        <v>83</v>
      </c>
      <c r="D11" s="285"/>
      <c r="E11" s="29">
        <v>0</v>
      </c>
      <c r="F11" s="28">
        <v>253.5</v>
      </c>
      <c r="G11" s="28">
        <v>253.5</v>
      </c>
      <c r="H11" s="29">
        <v>0</v>
      </c>
      <c r="I11" s="28">
        <v>200.8</v>
      </c>
      <c r="J11" s="28">
        <v>200.8</v>
      </c>
      <c r="K11" s="29">
        <v>0</v>
      </c>
      <c r="L11" s="28">
        <v>194.8</v>
      </c>
      <c r="M11" s="28">
        <v>194.8</v>
      </c>
      <c r="N11" s="29">
        <v>0</v>
      </c>
      <c r="O11" s="28">
        <v>224.5</v>
      </c>
      <c r="P11" s="28">
        <v>224.5</v>
      </c>
      <c r="Q11" s="127">
        <v>0</v>
      </c>
      <c r="R11" s="126">
        <v>270</v>
      </c>
      <c r="S11" s="126">
        <v>270</v>
      </c>
    </row>
    <row r="12" spans="1:19" ht="111" customHeight="1" x14ac:dyDescent="0.2">
      <c r="A12" s="284" t="s">
        <v>84</v>
      </c>
      <c r="B12" s="284"/>
      <c r="C12" s="285" t="s">
        <v>85</v>
      </c>
      <c r="D12" s="285"/>
      <c r="E12" s="29">
        <v>0</v>
      </c>
      <c r="F12" s="28">
        <v>115.6</v>
      </c>
      <c r="G12" s="28">
        <v>115.6</v>
      </c>
      <c r="H12" s="28">
        <v>70.599999999999994</v>
      </c>
      <c r="I12" s="28">
        <v>139.9</v>
      </c>
      <c r="J12" s="28">
        <v>210.5</v>
      </c>
      <c r="K12" s="28">
        <v>0</v>
      </c>
      <c r="L12" s="28">
        <v>136.6</v>
      </c>
      <c r="M12" s="28">
        <v>136.6</v>
      </c>
      <c r="N12" s="28">
        <v>0.2</v>
      </c>
      <c r="O12" s="28">
        <v>186.5</v>
      </c>
      <c r="P12" s="28">
        <v>186.6</v>
      </c>
      <c r="Q12" s="126">
        <v>0</v>
      </c>
      <c r="R12" s="126">
        <v>245.5</v>
      </c>
      <c r="S12" s="126">
        <v>245.5</v>
      </c>
    </row>
    <row r="13" spans="1:19" ht="46.5" customHeight="1" x14ac:dyDescent="0.2">
      <c r="A13" s="284" t="s">
        <v>86</v>
      </c>
      <c r="B13" s="284"/>
      <c r="C13" s="285" t="s">
        <v>87</v>
      </c>
      <c r="D13" s="285"/>
      <c r="E13" s="29">
        <v>0</v>
      </c>
      <c r="F13" s="28">
        <v>4</v>
      </c>
      <c r="G13" s="28">
        <v>4</v>
      </c>
      <c r="H13" s="29">
        <v>0</v>
      </c>
      <c r="I13" s="28">
        <v>7</v>
      </c>
      <c r="J13" s="28">
        <v>7</v>
      </c>
      <c r="K13" s="29">
        <v>0</v>
      </c>
      <c r="L13" s="28">
        <v>11.8</v>
      </c>
      <c r="M13" s="28">
        <v>11.8</v>
      </c>
      <c r="N13" s="29">
        <v>0</v>
      </c>
      <c r="O13" s="28">
        <v>23.2</v>
      </c>
      <c r="P13" s="28">
        <v>23.2</v>
      </c>
      <c r="Q13" s="127">
        <v>0</v>
      </c>
      <c r="R13" s="126">
        <v>58.3</v>
      </c>
      <c r="S13" s="126">
        <v>58.3</v>
      </c>
    </row>
    <row r="14" spans="1:19" ht="54" customHeight="1" x14ac:dyDescent="0.2">
      <c r="A14" s="284" t="s">
        <v>88</v>
      </c>
      <c r="B14" s="284"/>
      <c r="C14" s="285" t="s">
        <v>89</v>
      </c>
      <c r="D14" s="285"/>
      <c r="E14" s="29">
        <v>0</v>
      </c>
      <c r="F14" s="28">
        <v>4.5999999999999996</v>
      </c>
      <c r="G14" s="28">
        <v>4.5999999999999996</v>
      </c>
      <c r="H14" s="29">
        <v>0</v>
      </c>
      <c r="I14" s="28">
        <v>4.7</v>
      </c>
      <c r="J14" s="28">
        <v>4.7</v>
      </c>
      <c r="K14" s="29">
        <v>0</v>
      </c>
      <c r="L14" s="28">
        <v>4</v>
      </c>
      <c r="M14" s="28">
        <v>4</v>
      </c>
      <c r="N14" s="29">
        <v>0</v>
      </c>
      <c r="O14" s="28">
        <v>5.4</v>
      </c>
      <c r="P14" s="28">
        <v>5.4</v>
      </c>
      <c r="Q14" s="127">
        <v>0</v>
      </c>
      <c r="R14" s="126">
        <v>6.4</v>
      </c>
      <c r="S14" s="126">
        <v>6.4</v>
      </c>
    </row>
    <row r="15" spans="1:19" x14ac:dyDescent="0.2">
      <c r="A15" s="286" t="s">
        <v>90</v>
      </c>
      <c r="B15" s="286"/>
      <c r="C15" s="285" t="s">
        <v>91</v>
      </c>
      <c r="D15" s="285"/>
      <c r="E15" s="29">
        <v>0</v>
      </c>
      <c r="F15" s="28">
        <v>0.2</v>
      </c>
      <c r="G15" s="28">
        <v>0.2</v>
      </c>
      <c r="H15" s="29">
        <v>0</v>
      </c>
      <c r="I15" s="28">
        <v>0.2</v>
      </c>
      <c r="J15" s="28">
        <v>0.2</v>
      </c>
      <c r="K15" s="29">
        <v>0</v>
      </c>
      <c r="L15" s="28">
        <v>0.1</v>
      </c>
      <c r="M15" s="28">
        <v>0.1</v>
      </c>
      <c r="N15" s="29">
        <v>0</v>
      </c>
      <c r="O15" s="28">
        <v>0.1</v>
      </c>
      <c r="P15" s="28">
        <v>0.1</v>
      </c>
      <c r="Q15" s="127">
        <v>0</v>
      </c>
      <c r="R15" s="126">
        <v>0.1</v>
      </c>
      <c r="S15" s="126">
        <v>0.1</v>
      </c>
    </row>
    <row r="16" spans="1:19" ht="15.75" customHeight="1" x14ac:dyDescent="0.2">
      <c r="A16" s="281" t="s">
        <v>62</v>
      </c>
      <c r="B16" s="281"/>
      <c r="C16" s="281"/>
      <c r="D16" s="281"/>
      <c r="E16" s="30">
        <v>457.9</v>
      </c>
      <c r="F16" s="30">
        <v>794.8</v>
      </c>
      <c r="G16" s="30">
        <v>1252.5999999999999</v>
      </c>
      <c r="H16" s="30">
        <v>489.2</v>
      </c>
      <c r="I16" s="30">
        <v>711.4</v>
      </c>
      <c r="J16" s="30">
        <v>1200.5999999999999</v>
      </c>
      <c r="K16" s="30">
        <v>130.9</v>
      </c>
      <c r="L16" s="30">
        <v>682.7</v>
      </c>
      <c r="M16" s="30">
        <v>813.6</v>
      </c>
      <c r="N16" s="30">
        <v>145.30000000000001</v>
      </c>
      <c r="O16" s="30">
        <v>803.6</v>
      </c>
      <c r="P16" s="30">
        <v>948.9</v>
      </c>
      <c r="Q16" s="128">
        <v>497.7</v>
      </c>
      <c r="R16" s="128">
        <v>987.6</v>
      </c>
      <c r="S16" s="128">
        <v>1485.3</v>
      </c>
    </row>
    <row r="17" spans="1:17" ht="57" customHeight="1" x14ac:dyDescent="0.2">
      <c r="A17" s="276" t="s">
        <v>105</v>
      </c>
      <c r="B17" s="276"/>
      <c r="C17" s="276"/>
      <c r="D17" s="276"/>
      <c r="E17" s="276"/>
      <c r="F17" s="276"/>
      <c r="G17" s="276"/>
      <c r="H17" s="276"/>
      <c r="I17" s="276"/>
      <c r="J17" s="276"/>
      <c r="K17" s="276"/>
      <c r="L17" s="276"/>
      <c r="M17" s="276"/>
      <c r="N17" s="31"/>
      <c r="O17" s="31"/>
      <c r="P17" s="31"/>
      <c r="Q17" s="32"/>
    </row>
    <row r="18" spans="1:17" ht="15.75" customHeight="1" x14ac:dyDescent="0.2">
      <c r="A18" s="33"/>
      <c r="B18" s="33"/>
      <c r="C18" s="33"/>
      <c r="D18" s="33"/>
    </row>
    <row r="19" spans="1:17" ht="15.75" customHeight="1" x14ac:dyDescent="0.2">
      <c r="A19" s="33"/>
      <c r="B19" s="33"/>
      <c r="C19" s="33"/>
      <c r="D19" s="33"/>
    </row>
    <row r="20" spans="1:17" ht="15.75" customHeight="1" x14ac:dyDescent="0.2">
      <c r="A20" s="34" t="s">
        <v>95</v>
      </c>
      <c r="B20" s="34"/>
      <c r="D20" s="34"/>
      <c r="E20" s="25"/>
      <c r="F20" s="34"/>
      <c r="G20" s="115"/>
      <c r="H20" s="34"/>
      <c r="I20" s="25" t="s">
        <v>94</v>
      </c>
      <c r="J20" s="34"/>
      <c r="K20" s="34"/>
      <c r="L20" s="34"/>
      <c r="M20" s="34"/>
      <c r="N20" s="34"/>
      <c r="O20" s="34"/>
    </row>
    <row r="21" spans="1:17" ht="15.75" customHeight="1" x14ac:dyDescent="0.2">
      <c r="A21" s="283" t="s">
        <v>96</v>
      </c>
      <c r="B21" s="283"/>
      <c r="C21" s="283"/>
      <c r="D21" s="283"/>
      <c r="E21" s="26" t="s">
        <v>63</v>
      </c>
      <c r="F21" s="26" t="s">
        <v>64</v>
      </c>
      <c r="G21" s="26" t="s">
        <v>65</v>
      </c>
      <c r="H21" s="26" t="s">
        <v>66</v>
      </c>
      <c r="I21" s="26" t="s">
        <v>67</v>
      </c>
    </row>
    <row r="22" spans="1:17" x14ac:dyDescent="0.2">
      <c r="A22" s="287" t="s">
        <v>97</v>
      </c>
      <c r="B22" s="287"/>
      <c r="C22" s="287"/>
      <c r="D22" s="287"/>
      <c r="E22" s="35">
        <v>0</v>
      </c>
      <c r="F22" s="35">
        <v>0</v>
      </c>
      <c r="G22" s="42">
        <v>0</v>
      </c>
      <c r="H22" s="42">
        <v>0</v>
      </c>
      <c r="I22" s="42">
        <v>0</v>
      </c>
    </row>
    <row r="23" spans="1:17" x14ac:dyDescent="0.2">
      <c r="A23" s="286" t="s">
        <v>98</v>
      </c>
      <c r="B23" s="286"/>
      <c r="C23" s="286"/>
      <c r="D23" s="286"/>
      <c r="E23" s="35">
        <v>4.3</v>
      </c>
      <c r="F23" s="35">
        <v>7.3</v>
      </c>
      <c r="G23" s="42">
        <v>5.2</v>
      </c>
      <c r="H23" s="42">
        <v>3.8</v>
      </c>
      <c r="I23" s="42">
        <v>2.8</v>
      </c>
    </row>
    <row r="24" spans="1:17" x14ac:dyDescent="0.2">
      <c r="A24" s="286" t="s">
        <v>99</v>
      </c>
      <c r="B24" s="286"/>
      <c r="C24" s="286"/>
      <c r="D24" s="286"/>
      <c r="E24" s="35">
        <v>2.2000000000000002</v>
      </c>
      <c r="F24" s="35">
        <v>3.1</v>
      </c>
      <c r="G24" s="42">
        <v>4.5</v>
      </c>
      <c r="H24" s="42">
        <v>4.8</v>
      </c>
      <c r="I24" s="42">
        <v>6.7</v>
      </c>
    </row>
    <row r="25" spans="1:17" x14ac:dyDescent="0.2">
      <c r="A25" s="286" t="s">
        <v>100</v>
      </c>
      <c r="B25" s="286"/>
      <c r="C25" s="286"/>
      <c r="D25" s="286"/>
      <c r="E25" s="35">
        <v>38.6</v>
      </c>
      <c r="F25" s="36">
        <v>26</v>
      </c>
      <c r="G25" s="42">
        <v>31.5</v>
      </c>
      <c r="H25" s="42">
        <v>38.6</v>
      </c>
      <c r="I25" s="42">
        <v>40</v>
      </c>
    </row>
    <row r="26" spans="1:17" x14ac:dyDescent="0.2">
      <c r="A26" s="286" t="s">
        <v>101</v>
      </c>
      <c r="B26" s="286"/>
      <c r="C26" s="286"/>
      <c r="D26" s="286"/>
      <c r="E26" s="35">
        <v>4.0999999999999996</v>
      </c>
      <c r="F26" s="35">
        <v>0</v>
      </c>
      <c r="G26" s="42">
        <v>5.0999999999999996</v>
      </c>
      <c r="H26" s="42">
        <v>7.4</v>
      </c>
      <c r="I26" s="42">
        <v>0.2</v>
      </c>
    </row>
    <row r="27" spans="1:17" ht="29.55" customHeight="1" x14ac:dyDescent="0.2">
      <c r="A27" s="286" t="s">
        <v>102</v>
      </c>
      <c r="B27" s="286"/>
      <c r="C27" s="286"/>
      <c r="D27" s="286"/>
      <c r="E27" s="35">
        <v>49.9</v>
      </c>
      <c r="F27" s="35">
        <v>46.2</v>
      </c>
      <c r="G27" s="42">
        <v>17.2</v>
      </c>
      <c r="H27" s="42">
        <v>26.5</v>
      </c>
      <c r="I27" s="42">
        <v>8.6</v>
      </c>
    </row>
    <row r="28" spans="1:17" x14ac:dyDescent="0.2">
      <c r="A28" s="286" t="s">
        <v>103</v>
      </c>
      <c r="B28" s="286"/>
      <c r="C28" s="286"/>
      <c r="D28" s="286"/>
      <c r="E28" s="35">
        <v>0</v>
      </c>
      <c r="F28" s="35">
        <v>0</v>
      </c>
      <c r="G28" s="42">
        <v>0</v>
      </c>
      <c r="H28" s="42">
        <v>0</v>
      </c>
      <c r="I28" s="42">
        <v>0</v>
      </c>
    </row>
    <row r="29" spans="1:17" x14ac:dyDescent="0.2">
      <c r="A29" s="286" t="s">
        <v>104</v>
      </c>
      <c r="B29" s="286"/>
      <c r="C29" s="286"/>
      <c r="D29" s="286"/>
      <c r="E29" s="35">
        <v>2.2999999999999998</v>
      </c>
      <c r="F29" s="35">
        <v>0</v>
      </c>
      <c r="G29" s="42">
        <v>0</v>
      </c>
      <c r="H29" s="42">
        <v>0</v>
      </c>
      <c r="I29" s="42">
        <v>0</v>
      </c>
    </row>
    <row r="30" spans="1:17" x14ac:dyDescent="0.2">
      <c r="A30" s="281" t="s">
        <v>62</v>
      </c>
      <c r="B30" s="281"/>
      <c r="C30" s="281"/>
      <c r="D30" s="281"/>
      <c r="E30" s="35">
        <v>101.6</v>
      </c>
      <c r="F30" s="35">
        <v>82.7</v>
      </c>
      <c r="G30" s="42">
        <v>63.5</v>
      </c>
      <c r="H30" s="42">
        <v>81.099999999999994</v>
      </c>
      <c r="I30" s="42">
        <v>58.4</v>
      </c>
    </row>
  </sheetData>
  <mergeCells count="35">
    <mergeCell ref="A14:B14"/>
    <mergeCell ref="C14:D14"/>
    <mergeCell ref="A29:D29"/>
    <mergeCell ref="A30:D30"/>
    <mergeCell ref="A24:D24"/>
    <mergeCell ref="A25:D25"/>
    <mergeCell ref="A26:D26"/>
    <mergeCell ref="A27:D27"/>
    <mergeCell ref="A28:D28"/>
    <mergeCell ref="A22:D22"/>
    <mergeCell ref="A23:D23"/>
    <mergeCell ref="A15:B15"/>
    <mergeCell ref="C15:D15"/>
    <mergeCell ref="A16:D16"/>
    <mergeCell ref="A17:M17"/>
    <mergeCell ref="A21:D21"/>
    <mergeCell ref="A13:B13"/>
    <mergeCell ref="C13:D13"/>
    <mergeCell ref="E6:G6"/>
    <mergeCell ref="A11:B11"/>
    <mergeCell ref="C11:D11"/>
    <mergeCell ref="A12:B12"/>
    <mergeCell ref="C12:D12"/>
    <mergeCell ref="A8:A10"/>
    <mergeCell ref="C8:D8"/>
    <mergeCell ref="C9:D9"/>
    <mergeCell ref="C10:D10"/>
    <mergeCell ref="H6:J6"/>
    <mergeCell ref="K6:M6"/>
    <mergeCell ref="A4:S4"/>
    <mergeCell ref="A5:D5"/>
    <mergeCell ref="A6:B7"/>
    <mergeCell ref="C6:D7"/>
    <mergeCell ref="Q6:S6"/>
    <mergeCell ref="N6:P6"/>
  </mergeCells>
  <phoneticPr fontId="1"/>
  <hyperlinks>
    <hyperlink ref="S1" location="Contents!A1" display="Contents" xr:uid="{4399E452-3A17-4860-B954-E1AEC440317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4"/>
  <sheetViews>
    <sheetView workbookViewId="0">
      <selection activeCell="F1" sqref="F1"/>
    </sheetView>
  </sheetViews>
  <sheetFormatPr defaultColWidth="9.109375" defaultRowHeight="15" x14ac:dyDescent="0.2"/>
  <cols>
    <col min="1" max="1" width="27.21875" style="5" customWidth="1"/>
    <col min="2" max="6" width="12.21875" style="5" customWidth="1"/>
    <col min="7" max="16384" width="9.109375" style="5"/>
  </cols>
  <sheetData>
    <row r="1" spans="1:7" x14ac:dyDescent="0.2">
      <c r="D1" s="6"/>
      <c r="E1" s="6"/>
      <c r="F1" s="109" t="s">
        <v>24</v>
      </c>
    </row>
    <row r="2" spans="1:7" ht="18.600000000000001" x14ac:dyDescent="0.2">
      <c r="A2" s="7" t="s">
        <v>21</v>
      </c>
    </row>
    <row r="3" spans="1:7" ht="15.75" customHeight="1" x14ac:dyDescent="0.2">
      <c r="A3" s="7"/>
    </row>
    <row r="4" spans="1:7" ht="15.75" customHeight="1" x14ac:dyDescent="0.2">
      <c r="A4" s="288" t="s">
        <v>106</v>
      </c>
      <c r="B4" s="288"/>
      <c r="C4" s="288"/>
      <c r="D4" s="288"/>
      <c r="E4" s="288"/>
      <c r="F4" s="288"/>
      <c r="G4" s="288"/>
    </row>
    <row r="5" spans="1:7" x14ac:dyDescent="0.2">
      <c r="A5" s="9" t="s">
        <v>0</v>
      </c>
      <c r="B5" s="10">
        <v>2018</v>
      </c>
      <c r="C5" s="10">
        <v>2019</v>
      </c>
      <c r="D5" s="10">
        <v>2020</v>
      </c>
      <c r="E5" s="10">
        <v>2021</v>
      </c>
      <c r="F5" s="10">
        <v>2022</v>
      </c>
    </row>
    <row r="6" spans="1:7" x14ac:dyDescent="0.2">
      <c r="A6" s="11" t="s">
        <v>107</v>
      </c>
      <c r="B6" s="12"/>
      <c r="C6" s="12"/>
      <c r="D6" s="12"/>
      <c r="E6" s="12"/>
      <c r="F6" s="12"/>
    </row>
    <row r="7" spans="1:7" x14ac:dyDescent="0.2">
      <c r="A7" s="13" t="s">
        <v>108</v>
      </c>
      <c r="B7" s="14">
        <f>SUM(B8:B11)</f>
        <v>54913</v>
      </c>
      <c r="C7" s="14">
        <f>SUM(C8:C11)</f>
        <v>55262</v>
      </c>
      <c r="D7" s="14">
        <f>SUM(D8:D11)</f>
        <v>55576</v>
      </c>
      <c r="E7" s="14">
        <f>SUM(E8:E11)</f>
        <v>59091</v>
      </c>
      <c r="F7" s="14">
        <v>68950</v>
      </c>
      <c r="G7" s="112"/>
    </row>
    <row r="8" spans="1:7" x14ac:dyDescent="0.2">
      <c r="A8" s="13" t="s">
        <v>109</v>
      </c>
      <c r="B8" s="14">
        <v>14101</v>
      </c>
      <c r="C8" s="14">
        <v>13973</v>
      </c>
      <c r="D8" s="14">
        <v>13397</v>
      </c>
      <c r="E8" s="14">
        <v>14433</v>
      </c>
      <c r="F8" s="14">
        <v>15884</v>
      </c>
      <c r="G8" s="112"/>
    </row>
    <row r="9" spans="1:7" x14ac:dyDescent="0.2">
      <c r="A9" s="15" t="s">
        <v>110</v>
      </c>
      <c r="B9" s="14">
        <v>915</v>
      </c>
      <c r="C9" s="14">
        <v>890</v>
      </c>
      <c r="D9" s="14">
        <v>890</v>
      </c>
      <c r="E9" s="14">
        <v>891</v>
      </c>
      <c r="F9" s="14">
        <v>992</v>
      </c>
      <c r="G9" s="112"/>
    </row>
    <row r="10" spans="1:7" x14ac:dyDescent="0.2">
      <c r="A10" s="16" t="s">
        <v>111</v>
      </c>
      <c r="B10" s="14">
        <v>36371</v>
      </c>
      <c r="C10" s="14">
        <v>36893</v>
      </c>
      <c r="D10" s="14">
        <v>38253</v>
      </c>
      <c r="E10" s="14">
        <v>41268</v>
      </c>
      <c r="F10" s="14">
        <v>49750</v>
      </c>
      <c r="G10" s="112"/>
    </row>
    <row r="11" spans="1:7" x14ac:dyDescent="0.2">
      <c r="A11" s="16" t="s">
        <v>112</v>
      </c>
      <c r="B11" s="14">
        <v>3526</v>
      </c>
      <c r="C11" s="14">
        <v>3506</v>
      </c>
      <c r="D11" s="14">
        <v>3036</v>
      </c>
      <c r="E11" s="14">
        <v>2499</v>
      </c>
      <c r="F11" s="14">
        <v>2324</v>
      </c>
      <c r="G11" s="112"/>
    </row>
    <row r="12" spans="1:7" x14ac:dyDescent="0.2">
      <c r="A12" s="16" t="s">
        <v>113</v>
      </c>
      <c r="B12" s="14">
        <f>SUM(B13:B16)</f>
        <v>19186</v>
      </c>
      <c r="C12" s="14">
        <f>SUM(C13:C16)</f>
        <v>19231</v>
      </c>
      <c r="D12" s="14">
        <f>SUM(D13:D16)</f>
        <v>19250</v>
      </c>
      <c r="E12" s="14">
        <f>SUM(E13:E16)</f>
        <v>20151.088934932599</v>
      </c>
      <c r="F12" s="14">
        <v>23518.534553113179</v>
      </c>
      <c r="G12" s="112"/>
    </row>
    <row r="13" spans="1:7" x14ac:dyDescent="0.2">
      <c r="A13" s="16" t="s">
        <v>114</v>
      </c>
      <c r="B13" s="14">
        <v>11941</v>
      </c>
      <c r="C13" s="14">
        <v>11994</v>
      </c>
      <c r="D13" s="14">
        <v>12237</v>
      </c>
      <c r="E13" s="14">
        <v>13058.2528</v>
      </c>
      <c r="F13" s="14">
        <v>15677.93433</v>
      </c>
      <c r="G13" s="112"/>
    </row>
    <row r="14" spans="1:7" x14ac:dyDescent="0.2">
      <c r="A14" s="16" t="s">
        <v>115</v>
      </c>
      <c r="B14" s="14">
        <v>2109</v>
      </c>
      <c r="C14" s="14">
        <v>2092</v>
      </c>
      <c r="D14" s="14">
        <v>2004</v>
      </c>
      <c r="E14" s="14">
        <v>2007.1285184999999</v>
      </c>
      <c r="F14" s="14">
        <v>2049.9859099999999</v>
      </c>
      <c r="G14" s="112"/>
    </row>
    <row r="15" spans="1:7" x14ac:dyDescent="0.2">
      <c r="A15" s="16" t="s">
        <v>116</v>
      </c>
      <c r="B15" s="14">
        <v>1922</v>
      </c>
      <c r="C15" s="14">
        <v>1937</v>
      </c>
      <c r="D15" s="14">
        <v>1880</v>
      </c>
      <c r="E15" s="14">
        <v>1960</v>
      </c>
      <c r="F15" s="14">
        <v>2021.5209480000001</v>
      </c>
      <c r="G15" s="112"/>
    </row>
    <row r="16" spans="1:7" x14ac:dyDescent="0.2">
      <c r="A16" s="16" t="s">
        <v>117</v>
      </c>
      <c r="B16" s="14">
        <v>3214</v>
      </c>
      <c r="C16" s="14">
        <v>3208</v>
      </c>
      <c r="D16" s="14">
        <v>3129</v>
      </c>
      <c r="E16" s="14">
        <v>3125.7076164325999</v>
      </c>
      <c r="F16" s="14">
        <v>3769.0933651131782</v>
      </c>
      <c r="G16" s="112"/>
    </row>
    <row r="17" spans="1:7" ht="16.95" x14ac:dyDescent="0.2">
      <c r="A17" s="16" t="s">
        <v>786</v>
      </c>
      <c r="B17" s="14">
        <v>1686</v>
      </c>
      <c r="C17" s="14">
        <v>1748</v>
      </c>
      <c r="D17" s="14">
        <v>1651</v>
      </c>
      <c r="E17" s="24">
        <f>SUM(E18+E19)</f>
        <v>1691625.30183</v>
      </c>
      <c r="F17" s="24">
        <v>1716396.6</v>
      </c>
      <c r="G17" s="112"/>
    </row>
    <row r="18" spans="1:7" ht="16.2" x14ac:dyDescent="0.2">
      <c r="A18" s="16" t="s">
        <v>787</v>
      </c>
      <c r="B18" s="14">
        <v>1116</v>
      </c>
      <c r="C18" s="14">
        <v>1139</v>
      </c>
      <c r="D18" s="14">
        <v>1026</v>
      </c>
      <c r="E18" s="24">
        <v>1050022.1018300001</v>
      </c>
      <c r="F18" s="24">
        <v>990892.1</v>
      </c>
      <c r="G18" s="112"/>
    </row>
    <row r="19" spans="1:7" ht="16.2" x14ac:dyDescent="0.2">
      <c r="A19" s="16" t="s">
        <v>788</v>
      </c>
      <c r="B19" s="14">
        <v>569</v>
      </c>
      <c r="C19" s="14">
        <v>609</v>
      </c>
      <c r="D19" s="14">
        <v>625</v>
      </c>
      <c r="E19" s="24">
        <v>641603.19999999995</v>
      </c>
      <c r="F19" s="24">
        <v>725000</v>
      </c>
      <c r="G19" s="112"/>
    </row>
    <row r="20" spans="1:7" x14ac:dyDescent="0.2">
      <c r="A20" s="11" t="s">
        <v>118</v>
      </c>
      <c r="B20" s="17"/>
      <c r="C20" s="17"/>
      <c r="D20" s="17"/>
      <c r="E20" s="17"/>
      <c r="F20" s="17"/>
      <c r="G20" s="112"/>
    </row>
    <row r="21" spans="1:7" ht="30" x14ac:dyDescent="0.2">
      <c r="A21" s="13" t="s">
        <v>789</v>
      </c>
      <c r="B21" s="18">
        <v>99755</v>
      </c>
      <c r="C21" s="18">
        <v>99465</v>
      </c>
      <c r="D21" s="18">
        <v>77182</v>
      </c>
      <c r="E21" s="18">
        <v>76790.293000000005</v>
      </c>
      <c r="F21" s="18">
        <v>81239</v>
      </c>
      <c r="G21" s="112"/>
    </row>
    <row r="22" spans="1:7" ht="30" x14ac:dyDescent="0.2">
      <c r="A22" s="13" t="s">
        <v>119</v>
      </c>
      <c r="B22" s="18">
        <v>11054</v>
      </c>
      <c r="C22" s="18">
        <v>11025</v>
      </c>
      <c r="D22" s="18">
        <v>10097</v>
      </c>
      <c r="E22" s="18">
        <v>10255.383900000001</v>
      </c>
      <c r="F22" s="18">
        <v>10853</v>
      </c>
      <c r="G22" s="112"/>
    </row>
    <row r="23" spans="1:7" x14ac:dyDescent="0.2">
      <c r="A23" s="11" t="s">
        <v>120</v>
      </c>
      <c r="B23" s="19"/>
      <c r="C23" s="19"/>
      <c r="D23" s="19"/>
      <c r="E23" s="17"/>
      <c r="F23" s="17"/>
      <c r="G23" s="112"/>
    </row>
    <row r="24" spans="1:7" x14ac:dyDescent="0.2">
      <c r="A24" s="13" t="s">
        <v>121</v>
      </c>
      <c r="B24" s="18">
        <v>5861</v>
      </c>
      <c r="C24" s="18">
        <v>5874</v>
      </c>
      <c r="D24" s="18">
        <v>5995</v>
      </c>
      <c r="E24" s="18">
        <v>6220</v>
      </c>
      <c r="F24" s="18">
        <v>6583</v>
      </c>
      <c r="G24" s="112"/>
    </row>
    <row r="25" spans="1:7" ht="30" x14ac:dyDescent="0.2">
      <c r="A25" s="13" t="s">
        <v>122</v>
      </c>
      <c r="B25" s="18">
        <v>1940</v>
      </c>
      <c r="C25" s="18">
        <v>1938</v>
      </c>
      <c r="D25" s="18">
        <v>1877</v>
      </c>
      <c r="E25" s="18">
        <v>1884</v>
      </c>
      <c r="F25" s="18">
        <v>1761</v>
      </c>
      <c r="G25" s="112"/>
    </row>
    <row r="26" spans="1:7" x14ac:dyDescent="0.2">
      <c r="A26" s="9" t="s">
        <v>1</v>
      </c>
      <c r="B26" s="10">
        <v>2018</v>
      </c>
      <c r="C26" s="10">
        <v>2019</v>
      </c>
      <c r="D26" s="10">
        <v>2020</v>
      </c>
      <c r="E26" s="10">
        <v>2021</v>
      </c>
      <c r="F26" s="10">
        <v>2022</v>
      </c>
      <c r="G26" s="112"/>
    </row>
    <row r="27" spans="1:7" ht="30" x14ac:dyDescent="0.2">
      <c r="A27" s="11" t="s">
        <v>131</v>
      </c>
      <c r="B27" s="17"/>
      <c r="C27" s="17"/>
      <c r="D27" s="17"/>
      <c r="E27" s="17"/>
      <c r="F27" s="17"/>
      <c r="G27" s="112"/>
    </row>
    <row r="28" spans="1:7" ht="16.2" x14ac:dyDescent="0.2">
      <c r="A28" s="13" t="s">
        <v>790</v>
      </c>
      <c r="B28" s="18">
        <v>1068</v>
      </c>
      <c r="C28" s="18">
        <v>1158</v>
      </c>
      <c r="D28" s="18">
        <v>1105</v>
      </c>
      <c r="E28" s="24">
        <v>1111916.6000000001</v>
      </c>
      <c r="F28" s="24">
        <v>1120000</v>
      </c>
      <c r="G28" s="112"/>
    </row>
    <row r="29" spans="1:7" ht="16.2" x14ac:dyDescent="0.2">
      <c r="A29" s="13" t="s">
        <v>791</v>
      </c>
      <c r="B29" s="18">
        <v>395</v>
      </c>
      <c r="C29" s="18">
        <v>469</v>
      </c>
      <c r="D29" s="18">
        <v>474</v>
      </c>
      <c r="E29" s="24">
        <v>463656.6</v>
      </c>
      <c r="F29" s="24">
        <v>460000</v>
      </c>
      <c r="G29" s="112"/>
    </row>
    <row r="30" spans="1:7" ht="16.2" x14ac:dyDescent="0.2">
      <c r="A30" s="13" t="s">
        <v>792</v>
      </c>
      <c r="B30" s="18">
        <v>673</v>
      </c>
      <c r="C30" s="18">
        <v>689</v>
      </c>
      <c r="D30" s="18">
        <v>631</v>
      </c>
      <c r="E30" s="24">
        <v>648260</v>
      </c>
      <c r="F30" s="24">
        <v>660000</v>
      </c>
      <c r="G30" s="112"/>
    </row>
    <row r="31" spans="1:7" x14ac:dyDescent="0.2">
      <c r="A31" s="15" t="s">
        <v>123</v>
      </c>
      <c r="B31" s="20">
        <v>97.6</v>
      </c>
      <c r="C31" s="20">
        <v>93.5</v>
      </c>
      <c r="D31" s="20">
        <v>67.3</v>
      </c>
      <c r="E31" s="20">
        <v>63.469081347394088</v>
      </c>
      <c r="F31" s="20">
        <v>73</v>
      </c>
      <c r="G31" s="112"/>
    </row>
    <row r="32" spans="1:7" ht="30" x14ac:dyDescent="0.2">
      <c r="A32" s="11" t="s">
        <v>124</v>
      </c>
      <c r="B32" s="17"/>
      <c r="C32" s="17"/>
      <c r="D32" s="17"/>
      <c r="E32" s="17"/>
      <c r="F32" s="17"/>
    </row>
    <row r="33" spans="1:6" x14ac:dyDescent="0.2">
      <c r="A33" s="246" t="s">
        <v>125</v>
      </c>
      <c r="B33" s="18">
        <v>2589</v>
      </c>
      <c r="C33" s="18">
        <v>2857</v>
      </c>
      <c r="D33" s="18">
        <v>2536</v>
      </c>
      <c r="E33" s="18">
        <v>2570.8266750000003</v>
      </c>
      <c r="F33" s="18">
        <v>2679</v>
      </c>
    </row>
    <row r="34" spans="1:6" x14ac:dyDescent="0.2">
      <c r="A34" s="13" t="s">
        <v>126</v>
      </c>
      <c r="B34" s="18">
        <v>59</v>
      </c>
      <c r="C34" s="18">
        <v>55</v>
      </c>
      <c r="D34" s="18">
        <v>26</v>
      </c>
      <c r="E34" s="18">
        <f>2571-2557</f>
        <v>14</v>
      </c>
      <c r="F34" s="18">
        <v>12</v>
      </c>
    </row>
    <row r="35" spans="1:6" ht="30" x14ac:dyDescent="0.2">
      <c r="A35" s="11" t="s">
        <v>127</v>
      </c>
      <c r="B35" s="19"/>
      <c r="C35" s="19"/>
      <c r="D35" s="19"/>
      <c r="E35" s="17"/>
      <c r="F35" s="17"/>
    </row>
    <row r="36" spans="1:6" ht="16.2" x14ac:dyDescent="0.2">
      <c r="A36" s="13" t="s">
        <v>128</v>
      </c>
      <c r="B36" s="18">
        <v>71714</v>
      </c>
      <c r="C36" s="18">
        <v>68334</v>
      </c>
      <c r="D36" s="18">
        <v>55187.1</v>
      </c>
      <c r="E36" s="18">
        <v>54813</v>
      </c>
      <c r="F36" s="18">
        <v>22070</v>
      </c>
    </row>
    <row r="37" spans="1:6" x14ac:dyDescent="0.2">
      <c r="A37" s="13" t="s">
        <v>793</v>
      </c>
      <c r="B37" s="21">
        <v>0.01</v>
      </c>
      <c r="C37" s="21">
        <v>0.01</v>
      </c>
      <c r="D37" s="21">
        <v>0.01</v>
      </c>
      <c r="E37" s="21">
        <v>6.7953034767762452E-3</v>
      </c>
      <c r="F37" s="21">
        <v>7.4764875927599995E-3</v>
      </c>
    </row>
    <row r="38" spans="1:6" x14ac:dyDescent="0.2">
      <c r="A38" s="15" t="s">
        <v>794</v>
      </c>
      <c r="B38" s="20">
        <v>19.3</v>
      </c>
      <c r="C38" s="20">
        <v>16.2</v>
      </c>
      <c r="D38" s="20">
        <v>14.4</v>
      </c>
      <c r="E38" s="20">
        <v>16.971631979909528</v>
      </c>
      <c r="F38" s="20">
        <v>13.051146914625001</v>
      </c>
    </row>
    <row r="39" spans="1:6" ht="30" x14ac:dyDescent="0.2">
      <c r="A39" s="11" t="s">
        <v>129</v>
      </c>
      <c r="B39" s="17"/>
      <c r="C39" s="17"/>
      <c r="D39" s="17"/>
      <c r="E39" s="17"/>
      <c r="F39" s="17"/>
    </row>
    <row r="40" spans="1:6" ht="16.2" x14ac:dyDescent="0.2">
      <c r="A40" s="13" t="s">
        <v>128</v>
      </c>
      <c r="B40" s="18">
        <v>15489</v>
      </c>
      <c r="C40" s="18">
        <v>15520</v>
      </c>
      <c r="D40" s="18">
        <v>15745</v>
      </c>
      <c r="E40" s="18">
        <v>16454</v>
      </c>
      <c r="F40" s="18">
        <v>19948</v>
      </c>
    </row>
    <row r="41" spans="1:6" ht="30" x14ac:dyDescent="0.2">
      <c r="A41" s="13" t="s">
        <v>130</v>
      </c>
      <c r="B41" s="18">
        <v>5004</v>
      </c>
      <c r="C41" s="18">
        <v>5033</v>
      </c>
      <c r="D41" s="18">
        <v>4843</v>
      </c>
      <c r="E41" s="18">
        <v>4860.8999999999996</v>
      </c>
      <c r="F41" s="18">
        <v>4490</v>
      </c>
    </row>
    <row r="42" spans="1:6" x14ac:dyDescent="0.2">
      <c r="A42" s="15" t="s">
        <v>794</v>
      </c>
      <c r="B42" s="22">
        <v>2.5</v>
      </c>
      <c r="C42" s="22">
        <v>2.2999999999999998</v>
      </c>
      <c r="D42" s="22">
        <v>1.9</v>
      </c>
      <c r="E42" s="22">
        <v>1.7</v>
      </c>
      <c r="F42" s="22">
        <v>1.9</v>
      </c>
    </row>
    <row r="43" spans="1:6" ht="30" x14ac:dyDescent="0.2">
      <c r="A43" s="13" t="s">
        <v>795</v>
      </c>
      <c r="B43" s="22">
        <v>0.8</v>
      </c>
      <c r="C43" s="22">
        <v>0.7</v>
      </c>
      <c r="D43" s="22">
        <v>0.5</v>
      </c>
      <c r="E43" s="22">
        <v>0.5</v>
      </c>
      <c r="F43" s="22">
        <v>0.5</v>
      </c>
    </row>
    <row r="44" spans="1:6" ht="150.44999999999999" customHeight="1" x14ac:dyDescent="0.2">
      <c r="A44" s="276" t="s">
        <v>785</v>
      </c>
      <c r="B44" s="276"/>
      <c r="C44" s="276"/>
      <c r="D44" s="276"/>
      <c r="E44" s="276"/>
      <c r="F44" s="276"/>
    </row>
  </sheetData>
  <mergeCells count="2">
    <mergeCell ref="A44:F44"/>
    <mergeCell ref="A4:G4"/>
  </mergeCells>
  <phoneticPr fontId="1"/>
  <hyperlinks>
    <hyperlink ref="F1" location="Contents!A1" display="Contents" xr:uid="{063CF71D-211B-4A74-B2F5-ACDD7D7BC62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8"/>
  <sheetViews>
    <sheetView workbookViewId="0">
      <selection activeCell="I13" sqref="I13"/>
    </sheetView>
  </sheetViews>
  <sheetFormatPr defaultColWidth="9.109375" defaultRowHeight="15" x14ac:dyDescent="0.2"/>
  <cols>
    <col min="1" max="1" width="18.21875" style="5" customWidth="1"/>
    <col min="2" max="2" width="24.6640625" style="5" customWidth="1"/>
    <col min="3" max="6" width="18.6640625" style="5" customWidth="1"/>
    <col min="7" max="16384" width="9.109375" style="5"/>
  </cols>
  <sheetData>
    <row r="1" spans="1:6" x14ac:dyDescent="0.2">
      <c r="D1" s="6"/>
      <c r="E1" s="6"/>
      <c r="F1" s="109" t="s">
        <v>24</v>
      </c>
    </row>
    <row r="2" spans="1:6" ht="18.600000000000001" x14ac:dyDescent="0.2">
      <c r="A2" s="7" t="s">
        <v>21</v>
      </c>
    </row>
    <row r="3" spans="1:6" ht="18.600000000000001" x14ac:dyDescent="0.2">
      <c r="A3" s="7"/>
    </row>
    <row r="4" spans="1:6" ht="16.2" x14ac:dyDescent="0.2">
      <c r="A4" s="275" t="s">
        <v>659</v>
      </c>
      <c r="B4" s="275"/>
      <c r="C4" s="275"/>
      <c r="D4" s="275"/>
      <c r="F4" s="115" t="s">
        <v>148</v>
      </c>
    </row>
    <row r="5" spans="1:6" x14ac:dyDescent="0.2">
      <c r="A5" s="10"/>
      <c r="B5" s="10"/>
      <c r="C5" s="10" t="s">
        <v>145</v>
      </c>
      <c r="D5" s="10" t="s">
        <v>146</v>
      </c>
      <c r="E5" s="10" t="s">
        <v>147</v>
      </c>
      <c r="F5" s="10" t="s">
        <v>62</v>
      </c>
    </row>
    <row r="6" spans="1:6" x14ac:dyDescent="0.3">
      <c r="A6" s="207" t="s">
        <v>132</v>
      </c>
      <c r="B6" s="208" t="s">
        <v>133</v>
      </c>
      <c r="C6" s="209">
        <v>18223</v>
      </c>
      <c r="D6" s="209">
        <v>58</v>
      </c>
      <c r="E6" s="369">
        <v>416697</v>
      </c>
      <c r="F6" s="366">
        <v>468237</v>
      </c>
    </row>
    <row r="7" spans="1:6" x14ac:dyDescent="0.3">
      <c r="A7" s="210"/>
      <c r="B7" s="208" t="s">
        <v>134</v>
      </c>
      <c r="C7" s="209">
        <v>1467</v>
      </c>
      <c r="D7" s="209">
        <v>7292</v>
      </c>
      <c r="E7" s="370"/>
      <c r="F7" s="367"/>
    </row>
    <row r="8" spans="1:6" x14ac:dyDescent="0.3">
      <c r="A8" s="210"/>
      <c r="B8" s="208" t="s">
        <v>135</v>
      </c>
      <c r="C8" s="209">
        <v>277</v>
      </c>
      <c r="D8" s="209">
        <v>372</v>
      </c>
      <c r="E8" s="370"/>
      <c r="F8" s="367"/>
    </row>
    <row r="9" spans="1:6" x14ac:dyDescent="0.3">
      <c r="A9" s="210"/>
      <c r="B9" s="208" t="s">
        <v>136</v>
      </c>
      <c r="C9" s="209">
        <v>8</v>
      </c>
      <c r="D9" s="209">
        <v>106</v>
      </c>
      <c r="E9" s="370"/>
      <c r="F9" s="367"/>
    </row>
    <row r="10" spans="1:6" x14ac:dyDescent="0.3">
      <c r="A10" s="211"/>
      <c r="B10" s="208" t="s">
        <v>137</v>
      </c>
      <c r="C10" s="209">
        <v>19627</v>
      </c>
      <c r="D10" s="209">
        <v>321</v>
      </c>
      <c r="E10" s="370"/>
      <c r="F10" s="367"/>
    </row>
    <row r="11" spans="1:6" x14ac:dyDescent="0.3">
      <c r="A11" s="292" t="s">
        <v>138</v>
      </c>
      <c r="B11" s="208" t="s">
        <v>139</v>
      </c>
      <c r="C11" s="212">
        <v>3790</v>
      </c>
      <c r="D11" s="209">
        <v>0</v>
      </c>
      <c r="E11" s="371"/>
      <c r="F11" s="368"/>
    </row>
    <row r="12" spans="1:6" x14ac:dyDescent="0.3">
      <c r="A12" s="293"/>
      <c r="B12" s="208" t="s">
        <v>140</v>
      </c>
      <c r="C12" s="213">
        <v>22632</v>
      </c>
      <c r="D12" s="213">
        <v>13214</v>
      </c>
      <c r="E12" s="213" t="s">
        <v>5</v>
      </c>
      <c r="F12" s="212">
        <f t="shared" ref="F12:F13" si="0">SUM(C12:E12)</f>
        <v>35846</v>
      </c>
    </row>
    <row r="13" spans="1:6" x14ac:dyDescent="0.3">
      <c r="A13" s="294"/>
      <c r="B13" s="208" t="s">
        <v>141</v>
      </c>
      <c r="C13" s="213">
        <v>8402</v>
      </c>
      <c r="D13" s="213">
        <v>3290</v>
      </c>
      <c r="E13" s="213" t="s">
        <v>5</v>
      </c>
      <c r="F13" s="212">
        <f t="shared" si="0"/>
        <v>11692</v>
      </c>
    </row>
    <row r="14" spans="1:6" ht="45" x14ac:dyDescent="0.3">
      <c r="A14" s="247" t="s">
        <v>143</v>
      </c>
      <c r="B14" s="42" t="s">
        <v>142</v>
      </c>
      <c r="C14" s="372">
        <v>183686</v>
      </c>
      <c r="D14" s="372">
        <v>143668</v>
      </c>
      <c r="E14" s="272" t="s">
        <v>5</v>
      </c>
      <c r="F14" s="372">
        <f>SUM(C14:E14)</f>
        <v>327354</v>
      </c>
    </row>
    <row r="15" spans="1:6" x14ac:dyDescent="0.3">
      <c r="A15" s="291" t="s">
        <v>144</v>
      </c>
      <c r="B15" s="291"/>
      <c r="C15" s="289">
        <v>426431</v>
      </c>
      <c r="D15" s="290"/>
      <c r="E15" s="212">
        <f>SUM(E6:E14)</f>
        <v>416697</v>
      </c>
      <c r="F15" s="212">
        <f>SUM(C15:E15)</f>
        <v>843128</v>
      </c>
    </row>
    <row r="16" spans="1:6" x14ac:dyDescent="0.2">
      <c r="A16" s="5" t="s">
        <v>149</v>
      </c>
    </row>
    <row r="17" spans="1:5" x14ac:dyDescent="0.2">
      <c r="A17" s="45" t="s">
        <v>150</v>
      </c>
      <c r="B17" s="45"/>
      <c r="C17" s="45"/>
      <c r="D17" s="45"/>
      <c r="E17" s="45"/>
    </row>
    <row r="18" spans="1:5" x14ac:dyDescent="0.2">
      <c r="A18" s="5" t="s">
        <v>151</v>
      </c>
      <c r="D18" s="129"/>
    </row>
  </sheetData>
  <mergeCells count="6">
    <mergeCell ref="A4:D4"/>
    <mergeCell ref="E6:E11"/>
    <mergeCell ref="F6:F11"/>
    <mergeCell ref="C15:D15"/>
    <mergeCell ref="A15:B15"/>
    <mergeCell ref="A11:A13"/>
  </mergeCells>
  <phoneticPr fontId="1"/>
  <hyperlinks>
    <hyperlink ref="F1" location="Contents!A1" display="Contents" xr:uid="{B8FC7E1D-6F31-476F-954A-B40E8C9AF193}"/>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2"/>
  <sheetViews>
    <sheetView zoomScaleNormal="100" workbookViewId="0">
      <selection activeCell="H8" sqref="H8"/>
    </sheetView>
  </sheetViews>
  <sheetFormatPr defaultColWidth="9.109375" defaultRowHeight="15" x14ac:dyDescent="0.2"/>
  <cols>
    <col min="1" max="1" width="5.6640625" style="5" customWidth="1"/>
    <col min="2" max="2" width="18.5546875" style="5" customWidth="1"/>
    <col min="3" max="3" width="12.6640625" style="5" customWidth="1"/>
    <col min="4" max="4" width="74.44140625" style="5" customWidth="1"/>
    <col min="5" max="5" width="17" style="5" customWidth="1"/>
    <col min="6" max="16384" width="9.109375" style="5"/>
  </cols>
  <sheetData>
    <row r="1" spans="1:6" x14ac:dyDescent="0.2">
      <c r="E1" s="109" t="s">
        <v>24</v>
      </c>
    </row>
    <row r="2" spans="1:6" ht="18.600000000000001" x14ac:dyDescent="0.2">
      <c r="A2" s="7" t="s">
        <v>21</v>
      </c>
    </row>
    <row r="3" spans="1:6" ht="18.600000000000001" x14ac:dyDescent="0.2">
      <c r="A3" s="7"/>
    </row>
    <row r="4" spans="1:6" x14ac:dyDescent="0.2">
      <c r="A4" s="275" t="s">
        <v>152</v>
      </c>
      <c r="B4" s="275"/>
      <c r="C4" s="275"/>
      <c r="D4" s="275"/>
      <c r="E4" s="275"/>
    </row>
    <row r="5" spans="1:6" ht="30" x14ac:dyDescent="0.2">
      <c r="A5" s="295" t="s">
        <v>153</v>
      </c>
      <c r="B5" s="296"/>
      <c r="C5" s="10" t="s">
        <v>154</v>
      </c>
      <c r="D5" s="10" t="s">
        <v>155</v>
      </c>
      <c r="E5" s="10" t="s">
        <v>156</v>
      </c>
    </row>
    <row r="6" spans="1:6" ht="60" x14ac:dyDescent="0.2">
      <c r="A6" s="11">
        <v>1</v>
      </c>
      <c r="B6" s="48" t="s">
        <v>157</v>
      </c>
      <c r="C6" s="12" t="s">
        <v>172</v>
      </c>
      <c r="D6" s="48" t="s">
        <v>174</v>
      </c>
      <c r="E6" s="130">
        <v>338394.4</v>
      </c>
      <c r="F6" s="119"/>
    </row>
    <row r="7" spans="1:6" ht="37.049999999999997" customHeight="1" x14ac:dyDescent="0.2">
      <c r="A7" s="11">
        <v>2</v>
      </c>
      <c r="B7" s="48" t="s">
        <v>158</v>
      </c>
      <c r="C7" s="12" t="s">
        <v>172</v>
      </c>
      <c r="D7" s="48" t="s">
        <v>175</v>
      </c>
      <c r="E7" s="17">
        <v>28454.6</v>
      </c>
      <c r="F7" s="119"/>
    </row>
    <row r="8" spans="1:6" ht="60" x14ac:dyDescent="0.2">
      <c r="A8" s="11">
        <v>3</v>
      </c>
      <c r="B8" s="48" t="s">
        <v>159</v>
      </c>
      <c r="C8" s="12" t="s">
        <v>172</v>
      </c>
      <c r="D8" s="48" t="s">
        <v>176</v>
      </c>
      <c r="E8" s="130">
        <v>12877.647000000001</v>
      </c>
      <c r="F8" s="119"/>
    </row>
    <row r="9" spans="1:6" ht="45" x14ac:dyDescent="0.2">
      <c r="A9" s="13">
        <v>4</v>
      </c>
      <c r="B9" s="49" t="s">
        <v>160</v>
      </c>
      <c r="C9" s="38" t="s">
        <v>173</v>
      </c>
      <c r="D9" s="49" t="s">
        <v>177</v>
      </c>
      <c r="E9" s="273" t="s">
        <v>4</v>
      </c>
      <c r="F9" s="119"/>
    </row>
    <row r="10" spans="1:6" ht="30" x14ac:dyDescent="0.2">
      <c r="A10" s="11">
        <v>5</v>
      </c>
      <c r="B10" s="48" t="s">
        <v>161</v>
      </c>
      <c r="C10" s="12" t="s">
        <v>172</v>
      </c>
      <c r="D10" s="48" t="s">
        <v>178</v>
      </c>
      <c r="E10" s="17">
        <v>536.79999999999995</v>
      </c>
      <c r="F10" s="119"/>
    </row>
    <row r="11" spans="1:6" x14ac:dyDescent="0.2">
      <c r="A11" s="11">
        <v>6</v>
      </c>
      <c r="B11" s="48" t="s">
        <v>162</v>
      </c>
      <c r="C11" s="12" t="s">
        <v>172</v>
      </c>
      <c r="D11" s="48" t="s">
        <v>179</v>
      </c>
      <c r="E11" s="17">
        <v>450.06</v>
      </c>
      <c r="F11" s="119"/>
    </row>
    <row r="12" spans="1:6" ht="30" x14ac:dyDescent="0.2">
      <c r="A12" s="11">
        <v>7</v>
      </c>
      <c r="B12" s="48" t="s">
        <v>163</v>
      </c>
      <c r="C12" s="12" t="s">
        <v>172</v>
      </c>
      <c r="D12" s="48" t="s">
        <v>180</v>
      </c>
      <c r="E12" s="130">
        <v>1281.9000000000001</v>
      </c>
      <c r="F12" s="119"/>
    </row>
    <row r="13" spans="1:6" ht="45" x14ac:dyDescent="0.2">
      <c r="A13" s="13">
        <v>8</v>
      </c>
      <c r="B13" s="49" t="s">
        <v>164</v>
      </c>
      <c r="C13" s="38" t="s">
        <v>173</v>
      </c>
      <c r="D13" s="49" t="s">
        <v>181</v>
      </c>
      <c r="E13" s="273" t="s">
        <v>4</v>
      </c>
      <c r="F13" s="119"/>
    </row>
    <row r="14" spans="1:6" ht="45" x14ac:dyDescent="0.2">
      <c r="A14" s="11">
        <v>9</v>
      </c>
      <c r="B14" s="48" t="s">
        <v>165</v>
      </c>
      <c r="C14" s="12" t="s">
        <v>172</v>
      </c>
      <c r="D14" s="48" t="s">
        <v>182</v>
      </c>
      <c r="E14" s="17" t="s">
        <v>4</v>
      </c>
      <c r="F14" s="119"/>
    </row>
    <row r="15" spans="1:6" ht="60" x14ac:dyDescent="0.2">
      <c r="A15" s="13">
        <v>10</v>
      </c>
      <c r="B15" s="49" t="s">
        <v>166</v>
      </c>
      <c r="C15" s="38" t="s">
        <v>173</v>
      </c>
      <c r="D15" s="49" t="s">
        <v>183</v>
      </c>
      <c r="E15" s="273" t="s">
        <v>4</v>
      </c>
      <c r="F15" s="119"/>
    </row>
    <row r="16" spans="1:6" ht="45" x14ac:dyDescent="0.2">
      <c r="A16" s="13">
        <v>11</v>
      </c>
      <c r="B16" s="49" t="s">
        <v>167</v>
      </c>
      <c r="C16" s="38" t="s">
        <v>173</v>
      </c>
      <c r="D16" s="49" t="s">
        <v>184</v>
      </c>
      <c r="E16" s="273" t="s">
        <v>4</v>
      </c>
      <c r="F16" s="119"/>
    </row>
    <row r="17" spans="1:6" ht="45" x14ac:dyDescent="0.2">
      <c r="A17" s="11">
        <v>12</v>
      </c>
      <c r="B17" s="48" t="s">
        <v>168</v>
      </c>
      <c r="C17" s="12" t="s">
        <v>172</v>
      </c>
      <c r="D17" s="48" t="s">
        <v>185</v>
      </c>
      <c r="E17" s="130">
        <v>18760.900000000001</v>
      </c>
      <c r="F17" s="119"/>
    </row>
    <row r="18" spans="1:6" ht="30" x14ac:dyDescent="0.2">
      <c r="A18" s="11">
        <v>13</v>
      </c>
      <c r="B18" s="48" t="s">
        <v>169</v>
      </c>
      <c r="C18" s="12" t="s">
        <v>172</v>
      </c>
      <c r="D18" s="48" t="s">
        <v>186</v>
      </c>
      <c r="E18" s="17">
        <v>15940.4</v>
      </c>
      <c r="F18" s="119"/>
    </row>
    <row r="19" spans="1:6" ht="45" x14ac:dyDescent="0.2">
      <c r="A19" s="13">
        <v>14</v>
      </c>
      <c r="B19" s="49" t="s">
        <v>170</v>
      </c>
      <c r="C19" s="38" t="s">
        <v>173</v>
      </c>
      <c r="D19" s="49" t="s">
        <v>187</v>
      </c>
      <c r="E19" s="273" t="s">
        <v>4</v>
      </c>
      <c r="F19" s="119"/>
    </row>
    <row r="20" spans="1:6" ht="45" x14ac:dyDescent="0.2">
      <c r="A20" s="13">
        <v>15</v>
      </c>
      <c r="B20" s="13" t="s">
        <v>171</v>
      </c>
      <c r="C20" s="40" t="s">
        <v>173</v>
      </c>
      <c r="D20" s="13" t="s">
        <v>188</v>
      </c>
      <c r="E20" s="42" t="s">
        <v>4</v>
      </c>
      <c r="F20" s="119"/>
    </row>
    <row r="21" spans="1:6" x14ac:dyDescent="0.2">
      <c r="A21" s="297" t="s">
        <v>62</v>
      </c>
      <c r="B21" s="298"/>
      <c r="C21" s="298"/>
      <c r="D21" s="299"/>
      <c r="E21" s="273">
        <f>SUM(E6:E20)</f>
        <v>416696.70700000005</v>
      </c>
      <c r="F21" s="119"/>
    </row>
    <row r="22" spans="1:6" x14ac:dyDescent="0.2">
      <c r="A22" s="5" t="s">
        <v>189</v>
      </c>
    </row>
  </sheetData>
  <mergeCells count="3">
    <mergeCell ref="A4:E4"/>
    <mergeCell ref="A5:B5"/>
    <mergeCell ref="A21:D21"/>
  </mergeCells>
  <phoneticPr fontId="1"/>
  <hyperlinks>
    <hyperlink ref="E1" location="Contents!A1" display="Contents" xr:uid="{2190E968-2D90-4031-8EE4-C835B4A8511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51</vt:i4>
      </vt:variant>
    </vt:vector>
  </HeadingPairs>
  <TitlesOfParts>
    <vt:vector size="51" baseType="lpstr">
      <vt:lpstr>Contents</vt:lpstr>
      <vt:lpstr>E1.Environmental certification</vt:lpstr>
      <vt:lpstr>E2.Food loss and waste recycl	</vt:lpstr>
      <vt:lpstr>E3.PRTR Act etc.</vt:lpstr>
      <vt:lpstr>E4.Packaging recycling</vt:lpstr>
      <vt:lpstr>E5.Economic accounting</vt:lpstr>
      <vt:lpstr>E6.Environmental impacts</vt:lpstr>
      <vt:lpstr>E7.CO2 emissions in FY2021</vt:lpstr>
      <vt:lpstr>E8.Scope 3</vt:lpstr>
      <vt:lpstr>E9.CO2 emissions (Scope1+2)</vt:lpstr>
      <vt:lpstr>E10.Energy use (Scope1+2)</vt:lpstr>
      <vt:lpstr>E11.CO2, NOx, fuel - logistics</vt:lpstr>
      <vt:lpstr>E12.Ecofriendly sales equipmet</vt:lpstr>
      <vt:lpstr>E13.Plastic-containing products</vt:lpstr>
      <vt:lpstr>E14.Plastic-using products</vt:lpstr>
      <vt:lpstr>E15.Water risk evaluation</vt:lpstr>
      <vt:lpstr>E16.Water risk survey cost</vt:lpstr>
      <vt:lpstr>E17.Water used</vt:lpstr>
      <vt:lpstr>E18.Waste generated</vt:lpstr>
      <vt:lpstr>E19.Waste and recycling rates</vt:lpstr>
      <vt:lpstr>E20.Biodiversity</vt:lpstr>
      <vt:lpstr>E21.Water data outside Japan</vt:lpstr>
      <vt:lpstr>E22.Water data in Japan	</vt:lpstr>
      <vt:lpstr>E23.Business site reports</vt:lpstr>
      <vt:lpstr>E24.Japanese business site</vt:lpstr>
      <vt:lpstr>S1.Low-sugar, reduced-calorie </vt:lpstr>
      <vt:lpstr>S2.Community investment </vt:lpstr>
      <vt:lpstr>S3.CSR procurement survey</vt:lpstr>
      <vt:lpstr>S4.Green procurement ratio</vt:lpstr>
      <vt:lpstr>S5.Locally-procured</vt:lpstr>
      <vt:lpstr>S6.Human rights</vt:lpstr>
      <vt:lpstr>S7.Social certification</vt:lpstr>
      <vt:lpstr>S8.Customer consultation</vt:lpstr>
      <vt:lpstr>S9.Starting salaries</vt:lpstr>
      <vt:lpstr>S10.Yakult Honsha-Humanresource</vt:lpstr>
      <vt:lpstr>S11.Outside Japan-Humanresource</vt:lpstr>
      <vt:lpstr>S12.Training time and cost</vt:lpstr>
      <vt:lpstr>S13.Shirota-ism workshops</vt:lpstr>
      <vt:lpstr>S14.Female managers </vt:lpstr>
      <vt:lpstr>S15.Employees with disabilitie</vt:lpstr>
      <vt:lpstr>S16.Continuous employment</vt:lpstr>
      <vt:lpstr>S17.Paid holidays,overtime hour</vt:lpstr>
      <vt:lpstr>S18.Taking parental leave</vt:lpstr>
      <vt:lpstr>S19.Work accident frequency</vt:lpstr>
      <vt:lpstr>G1.Governance organization</vt:lpstr>
      <vt:lpstr>G2.Frequency of meetings</vt:lpstr>
      <vt:lpstr>G3.Number of audit reports</vt:lpstr>
      <vt:lpstr>G4.Remuneration of officers</vt:lpstr>
      <vt:lpstr>G5. BCP drill participation</vt:lpstr>
      <vt:lpstr>G6.Internal reporting system</vt:lpstr>
      <vt:lpstr>G7.Training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NCF</dc:creator>
  <cp:lastModifiedBy>石飛 領斗</cp:lastModifiedBy>
  <dcterms:created xsi:type="dcterms:W3CDTF">2022-08-31T05:27:56Z</dcterms:created>
  <dcterms:modified xsi:type="dcterms:W3CDTF">2024-03-06T09:05:21Z</dcterms:modified>
</cp:coreProperties>
</file>