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E:\★ヤクルト2025\ヤクルト2024\★第三者保証\ESGデータ集（エクセル作業）\"/>
    </mc:Choice>
  </mc:AlternateContent>
  <xr:revisionPtr revIDLastSave="0" documentId="13_ncr:1_{C6F1E82E-5006-4F42-8321-7FC5221C970C}" xr6:coauthVersionLast="47" xr6:coauthVersionMax="47" xr10:uidLastSave="{00000000-0000-0000-0000-000000000000}"/>
  <bookViews>
    <workbookView xWindow="-110" yWindow="-110" windowWidth="19420" windowHeight="10300" firstSheet="6" activeTab="7" xr2:uid="{33A80AD7-ABE2-43E9-8614-0376DA66B6C5}"/>
  </bookViews>
  <sheets>
    <sheet name="Contents" sheetId="1" r:id="rId1"/>
    <sheet name="E1.Environmental certification" sheetId="4" r:id="rId2"/>
    <sheet name="E2.Food loss and waste recycl" sheetId="5" r:id="rId3"/>
    <sheet name="E3.PRTR Act etc." sheetId="7" r:id="rId4"/>
    <sheet name="E4.Packaging recycling" sheetId="8" r:id="rId5"/>
    <sheet name="E5.Economic accounting" sheetId="3" r:id="rId6"/>
    <sheet name="E6.Environmental impacts" sheetId="2" r:id="rId7"/>
    <sheet name="E7.CO2 emissions in FY2023" sheetId="9" r:id="rId8"/>
    <sheet name="E8.Scope 3" sheetId="12" r:id="rId9"/>
    <sheet name="E9.CO2 emissions (Scope1+2)" sheetId="10" r:id="rId10"/>
    <sheet name="E10.Energy use (Scope1+2)" sheetId="11" r:id="rId11"/>
    <sheet name="E11.CO2, NOx, fuel - logistics" sheetId="13" r:id="rId12"/>
    <sheet name="E12.Ecofriendly sales equipmet" sheetId="14" r:id="rId13"/>
    <sheet name="E13.Plastic-containing products" sheetId="15" r:id="rId14"/>
    <sheet name="E14.Plastic-using products" sheetId="52" r:id="rId15"/>
    <sheet name="E15.Assessment of water risk" sheetId="16" r:id="rId16"/>
    <sheet name="E16.Water risk survey cost" sheetId="17" r:id="rId17"/>
    <sheet name="E17.Water used" sheetId="20" r:id="rId18"/>
    <sheet name="E18.Waste generated" sheetId="21" r:id="rId19"/>
    <sheet name="E19.Waste and recycling rates" sheetId="22" r:id="rId20"/>
    <sheet name="E20.Biodiversity" sheetId="23" r:id="rId21"/>
    <sheet name="E21.Water data outside Japan" sheetId="53" r:id="rId22"/>
    <sheet name="E22.Water data in Japan_x0009_" sheetId="19" r:id="rId23"/>
    <sheet name="E23.Business site" sheetId="54" r:id="rId24"/>
    <sheet name="E24.Japanese business site" sheetId="25" r:id="rId25"/>
    <sheet name="S1.Low-sugar, reduced-calorie " sheetId="26" r:id="rId26"/>
    <sheet name="S2.Community investment " sheetId="27" r:id="rId27"/>
    <sheet name="S3.CSR procurement survey" sheetId="38" r:id="rId28"/>
    <sheet name="S4.Green procurement ratio" sheetId="39" r:id="rId29"/>
    <sheet name="S5.Locally-procured" sheetId="40" r:id="rId30"/>
    <sheet name="S6.Starting salaries" sheetId="37" r:id="rId31"/>
    <sheet name="S7.Yakult Honsha-Human resource" sheetId="31" r:id="rId32"/>
    <sheet name="S8.Outside Japan-Humanresource" sheetId="32" r:id="rId33"/>
    <sheet name="S9.Training time and cost" sheetId="30" r:id="rId34"/>
    <sheet name="S10.Shirota-ism workshops" sheetId="44" r:id="rId35"/>
    <sheet name="S11.Female managers " sheetId="33" r:id="rId36"/>
    <sheet name="S12.Employees with disabilitie" sheetId="34" r:id="rId37"/>
    <sheet name="S13.Continuous employment" sheetId="35" r:id="rId38"/>
    <sheet name="S14.Paid holidays,overtime hour" sheetId="36" r:id="rId39"/>
    <sheet name="S15.Taking parental leave" sheetId="42" r:id="rId40"/>
    <sheet name="S16.Work accident frequency" sheetId="43" r:id="rId41"/>
    <sheet name="S17.Human rights" sheetId="29" r:id="rId42"/>
    <sheet name="S18.Social certification" sheetId="28" r:id="rId43"/>
    <sheet name="S19.Customer consultation" sheetId="41" r:id="rId44"/>
    <sheet name="G1.Governance organization" sheetId="45" r:id="rId45"/>
    <sheet name="G2.Frequency of meetings" sheetId="46" r:id="rId46"/>
    <sheet name="G3.Number of audit reports" sheetId="47" r:id="rId47"/>
    <sheet name="G4.Remuneration of officers" sheetId="48" r:id="rId48"/>
    <sheet name="G5. BCP drill participation" sheetId="51" r:id="rId49"/>
    <sheet name="G6.Internal reporting system" sheetId="49" r:id="rId50"/>
    <sheet name="G7.Training" sheetId="50" r:id="rId51"/>
  </sheets>
  <externalReferences>
    <externalReference r:id="rId5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54" l="1"/>
  <c r="I34" i="54"/>
  <c r="G34" i="54"/>
  <c r="E34" i="54"/>
  <c r="D34" i="54"/>
  <c r="K7" i="54"/>
  <c r="J7" i="54"/>
  <c r="I7" i="54"/>
  <c r="D7" i="54"/>
  <c r="C24" i="19"/>
  <c r="B24" i="19"/>
  <c r="B12" i="19"/>
  <c r="P88" i="22"/>
  <c r="P87" i="22"/>
  <c r="E23" i="22"/>
  <c r="E24" i="22" s="1"/>
  <c r="D23" i="22"/>
  <c r="D24" i="22" s="1"/>
  <c r="C23" i="22"/>
  <c r="C24" i="22" s="1"/>
  <c r="F22" i="22"/>
  <c r="E22" i="22"/>
  <c r="F21" i="22"/>
  <c r="E21" i="22"/>
  <c r="E20" i="22"/>
  <c r="D20" i="22"/>
  <c r="F20" i="22" s="1"/>
  <c r="C20" i="22"/>
  <c r="E19" i="22"/>
  <c r="F18" i="22"/>
  <c r="E18" i="22"/>
  <c r="F17" i="22"/>
  <c r="E17" i="22"/>
  <c r="F16" i="22"/>
  <c r="E16" i="22"/>
  <c r="F15" i="22"/>
  <c r="E15" i="22"/>
  <c r="F14" i="22"/>
  <c r="E14" i="22"/>
  <c r="F13" i="22"/>
  <c r="E13" i="22"/>
  <c r="F12" i="22"/>
  <c r="E12" i="22"/>
  <c r="F11" i="22"/>
  <c r="E11" i="22"/>
  <c r="F10" i="22"/>
  <c r="E10" i="22"/>
  <c r="F9" i="22"/>
  <c r="E9" i="22"/>
  <c r="G7" i="21"/>
  <c r="G6" i="21"/>
  <c r="F7" i="20"/>
  <c r="F6" i="20"/>
  <c r="E21" i="12"/>
  <c r="D15" i="9"/>
  <c r="C15" i="9"/>
  <c r="E6" i="9"/>
  <c r="E15" i="9" s="1"/>
  <c r="C16" i="9" s="1"/>
  <c r="F12" i="31"/>
  <c r="F24" i="22" l="1"/>
  <c r="F23" i="22"/>
  <c r="P86" i="22"/>
  <c r="P85" i="22"/>
  <c r="P84" i="22"/>
  <c r="P82" i="22"/>
  <c r="P81" i="22"/>
  <c r="P80" i="22"/>
  <c r="P79" i="22"/>
  <c r="P83" i="22"/>
  <c r="O90" i="22"/>
  <c r="N90" i="22"/>
  <c r="E13" i="16" l="1"/>
  <c r="D13" i="16"/>
  <c r="C13" i="16"/>
  <c r="B13" i="16"/>
  <c r="B16" i="19" l="1"/>
  <c r="G12" i="2" l="1"/>
  <c r="G7" i="2"/>
  <c r="D60" i="22" l="1"/>
  <c r="E59" i="22"/>
  <c r="D59" i="22"/>
  <c r="C59" i="22"/>
  <c r="E56" i="22"/>
  <c r="C56" i="22"/>
  <c r="D56" i="22"/>
  <c r="D46" i="22"/>
  <c r="E40" i="22"/>
  <c r="D40" i="22"/>
  <c r="C40" i="22"/>
  <c r="C20" i="13" l="1"/>
  <c r="B20" i="13"/>
  <c r="H22" i="19" l="1"/>
  <c r="B22" i="19"/>
  <c r="N22" i="19" s="1"/>
  <c r="L90" i="22" l="1"/>
  <c r="K90" i="22"/>
  <c r="M89" i="22"/>
  <c r="M88" i="22"/>
  <c r="M87" i="22"/>
  <c r="M86" i="22"/>
  <c r="M85" i="22"/>
  <c r="M84" i="22"/>
  <c r="M83" i="22"/>
  <c r="M82" i="22"/>
  <c r="M81" i="22"/>
  <c r="M80" i="22"/>
  <c r="M79" i="22"/>
  <c r="F71" i="22"/>
  <c r="E71" i="22"/>
  <c r="D71" i="22"/>
  <c r="C71" i="22"/>
  <c r="G70" i="22"/>
  <c r="G69" i="22"/>
  <c r="F68" i="22"/>
  <c r="E68" i="22"/>
  <c r="D68" i="22"/>
  <c r="C68" i="22"/>
  <c r="C72" i="22" s="1"/>
  <c r="G67" i="22"/>
  <c r="G66" i="22"/>
  <c r="E60" i="22"/>
  <c r="C60" i="22"/>
  <c r="F58" i="22"/>
  <c r="F57" i="22"/>
  <c r="F55" i="22"/>
  <c r="F54" i="22"/>
  <c r="C46" i="22"/>
  <c r="F46" i="22" s="1"/>
  <c r="F45" i="22"/>
  <c r="E45" i="22"/>
  <c r="F44" i="22"/>
  <c r="E44" i="22"/>
  <c r="E43" i="22"/>
  <c r="E42" i="22"/>
  <c r="F41" i="22"/>
  <c r="E41" i="22"/>
  <c r="M90" i="22" l="1"/>
  <c r="F72" i="22"/>
  <c r="E72" i="22"/>
  <c r="D72" i="22"/>
  <c r="G71" i="22"/>
  <c r="F59" i="22"/>
  <c r="F60" i="22" s="1"/>
  <c r="F56" i="22"/>
  <c r="E46" i="22"/>
  <c r="E47" i="22" s="1"/>
  <c r="F40" i="22"/>
  <c r="C47" i="22"/>
  <c r="D47" i="22"/>
  <c r="G68" i="22"/>
  <c r="E10" i="35"/>
  <c r="G72" i="22" l="1"/>
  <c r="F47" i="22"/>
  <c r="E51" i="31"/>
  <c r="D51" i="31"/>
  <c r="C51" i="31"/>
  <c r="B51" i="31"/>
  <c r="E46" i="31"/>
  <c r="D46" i="31"/>
  <c r="C46" i="31"/>
  <c r="B46" i="31"/>
  <c r="E45" i="31"/>
  <c r="D45" i="31"/>
  <c r="C45" i="31"/>
  <c r="B45" i="31"/>
  <c r="E41" i="31"/>
  <c r="D41" i="31"/>
  <c r="C41" i="31"/>
  <c r="B41" i="31"/>
  <c r="E38" i="31"/>
  <c r="D38" i="31"/>
  <c r="C38" i="31"/>
  <c r="B38" i="31"/>
  <c r="E35" i="31"/>
  <c r="D35" i="31"/>
  <c r="C35" i="31"/>
  <c r="B35" i="31"/>
  <c r="E29" i="31"/>
  <c r="E28" i="31"/>
  <c r="E27" i="31"/>
  <c r="E26" i="31"/>
  <c r="E24" i="31"/>
  <c r="E13" i="31"/>
  <c r="E12" i="31"/>
  <c r="B44" i="31" l="1"/>
  <c r="E44" i="31"/>
  <c r="D44" i="31"/>
  <c r="C44" i="31"/>
  <c r="H23" i="19" l="1"/>
  <c r="B23" i="19"/>
  <c r="N23" i="19" s="1"/>
  <c r="H21" i="19"/>
  <c r="B21" i="19"/>
  <c r="H20" i="19"/>
  <c r="B20" i="19"/>
  <c r="H19" i="19"/>
  <c r="B19" i="19"/>
  <c r="H18" i="19"/>
  <c r="N18" i="19" s="1"/>
  <c r="B18" i="19"/>
  <c r="J17" i="19"/>
  <c r="I17" i="19"/>
  <c r="G17" i="19"/>
  <c r="F17" i="19"/>
  <c r="E17" i="19"/>
  <c r="D17" i="19"/>
  <c r="C17" i="19"/>
  <c r="H16" i="19"/>
  <c r="H15" i="19"/>
  <c r="B15" i="19"/>
  <c r="H14" i="19"/>
  <c r="B14" i="19"/>
  <c r="B13" i="19"/>
  <c r="N13" i="19" s="1"/>
  <c r="H12" i="19"/>
  <c r="H11" i="19"/>
  <c r="B11" i="19"/>
  <c r="H10" i="19"/>
  <c r="B10" i="19"/>
  <c r="M9" i="19"/>
  <c r="M24" i="19" s="1"/>
  <c r="L9" i="19"/>
  <c r="L24" i="19" s="1"/>
  <c r="K9" i="19"/>
  <c r="K24" i="19" s="1"/>
  <c r="J9" i="19"/>
  <c r="I9" i="19"/>
  <c r="I24" i="19" s="1"/>
  <c r="G9" i="19"/>
  <c r="F9" i="19"/>
  <c r="E9" i="19"/>
  <c r="D9" i="19"/>
  <c r="C9" i="19"/>
  <c r="H17" i="19" l="1"/>
  <c r="N20" i="19"/>
  <c r="F24" i="19"/>
  <c r="N15" i="19"/>
  <c r="N12" i="19"/>
  <c r="H9" i="19"/>
  <c r="D24" i="19"/>
  <c r="B17" i="19"/>
  <c r="E24" i="19"/>
  <c r="N19" i="19"/>
  <c r="N17" i="19" s="1"/>
  <c r="G24" i="19"/>
  <c r="H24" i="19"/>
  <c r="N21" i="19"/>
  <c r="J24" i="19"/>
  <c r="B9" i="19"/>
  <c r="N14" i="19"/>
  <c r="N16" i="19"/>
  <c r="N10" i="19"/>
  <c r="N11" i="19"/>
  <c r="N9" i="19" l="1"/>
  <c r="N24" i="19"/>
  <c r="C9" i="52" l="1"/>
  <c r="C10" i="52"/>
  <c r="E17" i="2" l="1"/>
  <c r="E34" i="2" l="1"/>
  <c r="E12" i="2"/>
  <c r="E7" i="2"/>
  <c r="D12" i="2" l="1"/>
  <c r="C12" i="2"/>
  <c r="B12" i="2"/>
  <c r="D7" i="2"/>
  <c r="C7" i="2"/>
  <c r="B7" i="2"/>
</calcChain>
</file>

<file path=xl/sharedStrings.xml><?xml version="1.0" encoding="utf-8"?>
<sst xmlns="http://schemas.openxmlformats.org/spreadsheetml/2006/main" count="1477" uniqueCount="854">
  <si>
    <t>目次に戻る</t>
    <rPh sb="0" eb="2">
      <t>モクジ</t>
    </rPh>
    <rPh sb="3" eb="4">
      <t>モド</t>
    </rPh>
    <phoneticPr fontId="1"/>
  </si>
  <si>
    <t>INPUT</t>
    <phoneticPr fontId="1"/>
  </si>
  <si>
    <t>OUTPUT</t>
    <phoneticPr fontId="1"/>
  </si>
  <si>
    <t>○</t>
    <phoneticPr fontId="1"/>
  </si>
  <si>
    <t>◯</t>
  </si>
  <si>
    <t>年度</t>
    <phoneticPr fontId="1"/>
  </si>
  <si>
    <t>―</t>
  </si>
  <si>
    <t>東京物流センターCO2排出量（スコープ2）（t-CO2）</t>
    <rPh sb="0" eb="2">
      <t>トウキョウ</t>
    </rPh>
    <rPh sb="2" eb="4">
      <t>ブツリュウ</t>
    </rPh>
    <rPh sb="11" eb="14">
      <t>ハイシュツリョウ</t>
    </rPh>
    <phoneticPr fontId="1"/>
  </si>
  <si>
    <r>
      <t>物流子会社CO</t>
    </r>
    <r>
      <rPr>
        <vertAlign val="subscript"/>
        <sz val="11"/>
        <color theme="1"/>
        <rFont val="Meiryo UI"/>
        <family val="3"/>
        <charset val="128"/>
      </rPr>
      <t>2</t>
    </r>
    <r>
      <rPr>
        <sz val="11"/>
        <color theme="1"/>
        <rFont val="Meiryo UI"/>
        <family val="3"/>
        <charset val="128"/>
      </rPr>
      <t>排出量（t-CO</t>
    </r>
    <r>
      <rPr>
        <vertAlign val="subscript"/>
        <sz val="11"/>
        <color theme="1"/>
        <rFont val="Meiryo UI"/>
        <family val="3"/>
        <charset val="128"/>
      </rPr>
      <t>2</t>
    </r>
    <r>
      <rPr>
        <sz val="11"/>
        <color theme="1"/>
        <rFont val="Meiryo UI"/>
        <family val="3"/>
        <charset val="128"/>
      </rPr>
      <t>）</t>
    </r>
    <phoneticPr fontId="1"/>
  </si>
  <si>
    <r>
      <t>その他CO</t>
    </r>
    <r>
      <rPr>
        <vertAlign val="subscript"/>
        <sz val="11"/>
        <color theme="1"/>
        <rFont val="Meiryo UI"/>
        <family val="3"/>
        <charset val="128"/>
      </rPr>
      <t>2</t>
    </r>
    <r>
      <rPr>
        <sz val="11"/>
        <color theme="1"/>
        <rFont val="Meiryo UI"/>
        <family val="3"/>
        <charset val="128"/>
      </rPr>
      <t>排出量（t-CO</t>
    </r>
    <r>
      <rPr>
        <vertAlign val="subscript"/>
        <sz val="11"/>
        <color theme="1"/>
        <rFont val="Meiryo UI"/>
        <family val="3"/>
        <charset val="128"/>
      </rPr>
      <t>2</t>
    </r>
    <r>
      <rPr>
        <sz val="11"/>
        <color theme="1"/>
        <rFont val="Meiryo UI"/>
        <family val="3"/>
        <charset val="128"/>
      </rPr>
      <t>）</t>
    </r>
    <phoneticPr fontId="1"/>
  </si>
  <si>
    <t>原料液輸送CO2排出量</t>
    <rPh sb="0" eb="2">
      <t>ゲンリョウ</t>
    </rPh>
    <rPh sb="2" eb="3">
      <t>エキ</t>
    </rPh>
    <rPh sb="3" eb="5">
      <t>ユソウ</t>
    </rPh>
    <rPh sb="8" eb="11">
      <t>ハイシュツリョウ</t>
    </rPh>
    <phoneticPr fontId="1"/>
  </si>
  <si>
    <t>―</t>
    <phoneticPr fontId="1"/>
  </si>
  <si>
    <t>HACCP</t>
    <phoneticPr fontId="1"/>
  </si>
  <si>
    <t>ISO 9001</t>
    <phoneticPr fontId="1"/>
  </si>
  <si>
    <t>ISO 22000</t>
    <phoneticPr fontId="1"/>
  </si>
  <si>
    <t>FSSC 22000</t>
    <phoneticPr fontId="1"/>
  </si>
  <si>
    <t>GMP</t>
    <phoneticPr fontId="1"/>
  </si>
  <si>
    <t>Halal</t>
    <phoneticPr fontId="1"/>
  </si>
  <si>
    <t>SQF</t>
    <phoneticPr fontId="1"/>
  </si>
  <si>
    <t>ISO 45001</t>
    <phoneticPr fontId="1"/>
  </si>
  <si>
    <t>N/A</t>
  </si>
  <si>
    <t>◯</t>
    <phoneticPr fontId="1"/>
  </si>
  <si>
    <t>-</t>
  </si>
  <si>
    <t>-</t>
    <phoneticPr fontId="1"/>
  </si>
  <si>
    <t>356ｔ</t>
    <phoneticPr fontId="1"/>
  </si>
  <si>
    <t>ー</t>
  </si>
  <si>
    <r>
      <t>11</t>
    </r>
    <r>
      <rPr>
        <vertAlign val="superscript"/>
        <sz val="11"/>
        <rFont val="Meiryo UI"/>
        <family val="3"/>
        <charset val="128"/>
      </rPr>
      <t>※1</t>
    </r>
    <phoneticPr fontId="1"/>
  </si>
  <si>
    <r>
      <t>2</t>
    </r>
    <r>
      <rPr>
        <vertAlign val="superscript"/>
        <sz val="11"/>
        <color theme="1"/>
        <rFont val="Meiryo UI"/>
        <family val="3"/>
        <charset val="128"/>
      </rPr>
      <t>※2</t>
    </r>
    <phoneticPr fontId="1"/>
  </si>
  <si>
    <t>5.8%</t>
    <phoneticPr fontId="1"/>
  </si>
  <si>
    <t xml:space="preserve">
ー
</t>
  </si>
  <si>
    <t>－</t>
  </si>
  <si>
    <t>Contents</t>
    <phoneticPr fontId="1"/>
  </si>
  <si>
    <t>Environmental data</t>
    <phoneticPr fontId="1"/>
  </si>
  <si>
    <t>Certification rate</t>
    <phoneticPr fontId="1"/>
  </si>
  <si>
    <t>Yakult Honsha plants and bottling companies in Japan (13 sites in total)</t>
    <phoneticPr fontId="1"/>
  </si>
  <si>
    <t>Yakult Central Institute</t>
    <phoneticPr fontId="1"/>
  </si>
  <si>
    <t>2. Food loss and waste recycling results</t>
    <phoneticPr fontId="1"/>
  </si>
  <si>
    <t>Fiscal year</t>
    <phoneticPr fontId="1"/>
  </si>
  <si>
    <t>Volume generated (t)</t>
    <phoneticPr fontId="1"/>
  </si>
  <si>
    <t>Volume recycled (t)</t>
    <phoneticPr fontId="1"/>
  </si>
  <si>
    <t>Recycling, etc. rate (%)</t>
    <phoneticPr fontId="1"/>
  </si>
  <si>
    <t>Recycling applications</t>
    <phoneticPr fontId="1"/>
  </si>
  <si>
    <t>Fertilizer, animal feeds, etc.</t>
    <phoneticPr fontId="1"/>
  </si>
  <si>
    <t>3. Substances used by the Yakult Central Institute (Kunitachi City, Tokyo)</t>
    <phoneticPr fontId="1"/>
  </si>
  <si>
    <t>●Fiscal 2023</t>
    <phoneticPr fontId="1"/>
  </si>
  <si>
    <t>Chemical</t>
    <phoneticPr fontId="1"/>
  </si>
  <si>
    <t>Amount handled
(kg/year)</t>
    <phoneticPr fontId="1"/>
  </si>
  <si>
    <t>Amount released
(kg/year)</t>
    <phoneticPr fontId="1"/>
  </si>
  <si>
    <t>Amount transferred
(kg/year)</t>
    <phoneticPr fontId="1"/>
  </si>
  <si>
    <t>PRTR Act</t>
    <phoneticPr fontId="1"/>
  </si>
  <si>
    <t>Tokyo
Metropolitan
Ordinance</t>
    <phoneticPr fontId="1"/>
  </si>
  <si>
    <t>Chloroform</t>
    <phoneticPr fontId="1"/>
  </si>
  <si>
    <t>Methanol</t>
    <phoneticPr fontId="1"/>
  </si>
  <si>
    <t>Sulfuric acid</t>
    <phoneticPr fontId="1"/>
  </si>
  <si>
    <t>●Fiscal 2022</t>
    <phoneticPr fontId="1"/>
  </si>
  <si>
    <t>Note: The chemicals are primarily used as reaction solvents and extraction solvents. Sulfuric acid is used to adjust pH, etc. The figures stated above were reported to the government and Tokyo officials.</t>
    <phoneticPr fontId="1"/>
  </si>
  <si>
    <t>●Fiscal 2021</t>
    <phoneticPr fontId="1"/>
  </si>
  <si>
    <t>Note: The chemicals are primarily used as reaction solvents and extraction solvents. Sulfuric acid is used to adjust pH, etc. The figures stated above were reported to the government and Tokyo officials.</t>
  </si>
  <si>
    <t>●Fiscal 2020</t>
    <phoneticPr fontId="1"/>
  </si>
  <si>
    <t>Sulfuric acid</t>
  </si>
  <si>
    <t>●Fiscal 2019</t>
    <phoneticPr fontId="1"/>
  </si>
  <si>
    <t>Ethyl acetate</t>
    <phoneticPr fontId="1"/>
  </si>
  <si>
    <t>Hexane</t>
    <phoneticPr fontId="1"/>
  </si>
  <si>
    <t>Contents</t>
  </si>
  <si>
    <t>4. Container and packaging obligatory recycling volumes</t>
    <phoneticPr fontId="1"/>
  </si>
  <si>
    <t>Container and packaging type</t>
    <phoneticPr fontId="1"/>
  </si>
  <si>
    <t>FY2019</t>
    <phoneticPr fontId="1"/>
  </si>
  <si>
    <t>FY2020</t>
    <phoneticPr fontId="1"/>
  </si>
  <si>
    <t>FY2021</t>
    <phoneticPr fontId="1"/>
  </si>
  <si>
    <t>FY2022</t>
    <phoneticPr fontId="1"/>
  </si>
  <si>
    <t>FY2023</t>
    <phoneticPr fontId="1"/>
  </si>
  <si>
    <t>Glass bottles (t)</t>
  </si>
  <si>
    <t>PET plastic bottles (t)</t>
    <phoneticPr fontId="1"/>
  </si>
  <si>
    <t>Plastic containers and packaging (t)</t>
    <phoneticPr fontId="1"/>
  </si>
  <si>
    <t>Paper containers and packaging (t)</t>
    <phoneticPr fontId="1"/>
  </si>
  <si>
    <t>Total</t>
    <phoneticPr fontId="1"/>
  </si>
  <si>
    <t>5. Economic accounting results / Economic benefits associated with environmental conservation measures</t>
    <phoneticPr fontId="1"/>
  </si>
  <si>
    <t>●Environmental accounting results</t>
    <phoneticPr fontId="1"/>
  </si>
  <si>
    <t>(millions of yen)</t>
    <phoneticPr fontId="1"/>
  </si>
  <si>
    <t>Item</t>
    <phoneticPr fontId="1"/>
  </si>
  <si>
    <t>Main activities</t>
    <phoneticPr fontId="1"/>
  </si>
  <si>
    <t>Investment</t>
    <phoneticPr fontId="1"/>
  </si>
  <si>
    <t>Expense</t>
    <phoneticPr fontId="1"/>
  </si>
  <si>
    <t>(1) Business area costs</t>
    <phoneticPr fontId="1"/>
  </si>
  <si>
    <t>1. Pollution prevention costs</t>
    <phoneticPr fontId="1"/>
  </si>
  <si>
    <t>Prevention of water contamination, atmospheric pollution and soil contamination</t>
    <phoneticPr fontId="1"/>
  </si>
  <si>
    <t>2. Global environment conservation costs</t>
    <phoneticPr fontId="1"/>
  </si>
  <si>
    <r>
      <t>Reduction of CO</t>
    </r>
    <r>
      <rPr>
        <vertAlign val="subscript"/>
        <sz val="10"/>
        <color theme="1"/>
        <rFont val="Meiryo UI"/>
        <family val="3"/>
        <charset val="128"/>
      </rPr>
      <t>2</t>
    </r>
    <r>
      <rPr>
        <sz val="10"/>
        <color theme="1"/>
        <rFont val="Meiryo UI"/>
        <family val="3"/>
        <charset val="128"/>
      </rPr>
      <t>, energy conservation, solar power generation equipment</t>
    </r>
    <phoneticPr fontId="1"/>
  </si>
  <si>
    <t>3. Resource recycling costs</t>
    <phoneticPr fontId="1"/>
  </si>
  <si>
    <t>Empty container collection vehicle, material and equipment development/ introduction subsidy expense, waste recycling, recycled plastic product manufacturing</t>
    <phoneticPr fontId="1"/>
  </si>
  <si>
    <t>(2) Upstream/downstream costs</t>
  </si>
  <si>
    <t>Containers and Packaging Recycling Act commissioned recycling fees, vending machine overhaul</t>
    <phoneticPr fontId="1"/>
  </si>
  <si>
    <t>(3) Administration costs</t>
  </si>
  <si>
    <t>Plant grounds green area management, environmental management system renovation and maintenance, CSR Report, environmental impacts monitoring expenses, employee environmental education program expenses</t>
    <phoneticPr fontId="1"/>
  </si>
  <si>
    <t>(4) R&amp;D costs</t>
    <phoneticPr fontId="1"/>
  </si>
  <si>
    <t>Consideration of improvements to containers and packaging</t>
    <phoneticPr fontId="1"/>
  </si>
  <si>
    <t>(5) Social activity costs</t>
    <phoneticPr fontId="1"/>
  </si>
  <si>
    <t>Plant vicinity cleanup campaign, donations to organizations engaged in environmental protection activities</t>
    <phoneticPr fontId="1"/>
  </si>
  <si>
    <t>(6) Environmental remediation costs*</t>
    <phoneticPr fontId="1"/>
  </si>
  <si>
    <t>Pollution load levy</t>
    <phoneticPr fontId="1"/>
  </si>
  <si>
    <t>●Economic benefits associated with environmental conservation measures</t>
    <phoneticPr fontId="1"/>
  </si>
  <si>
    <t>Type of benefit</t>
    <phoneticPr fontId="1"/>
  </si>
  <si>
    <t>Reduction of waste disposal costs associated with recycling</t>
    <phoneticPr fontId="1"/>
  </si>
  <si>
    <t>Income from recycling</t>
    <phoneticPr fontId="1"/>
  </si>
  <si>
    <t>Cost reductions resulting from resource conservation</t>
    <phoneticPr fontId="1"/>
  </si>
  <si>
    <t>Cost reductions resulting from energy conservation</t>
    <phoneticPr fontId="1"/>
  </si>
  <si>
    <t>Cost reductions resulting from packaging weight reductions</t>
    <phoneticPr fontId="1"/>
  </si>
  <si>
    <t>Cost reductions resulting from the overhaul and reuse of vending machines</t>
    <phoneticPr fontId="1"/>
  </si>
  <si>
    <t>Gains resulting from green purchasing</t>
    <phoneticPr fontId="1"/>
  </si>
  <si>
    <t>Other</t>
    <phoneticPr fontId="1"/>
  </si>
  <si>
    <t>6. Environmental impacts of business activities (From production through delivery)</t>
    <phoneticPr fontId="1"/>
  </si>
  <si>
    <t>●Resource consumption</t>
    <phoneticPr fontId="1"/>
  </si>
  <si>
    <t>Raw materials (t)</t>
    <phoneticPr fontId="1"/>
  </si>
  <si>
    <t>　Skim milk powder (t)</t>
    <phoneticPr fontId="1"/>
  </si>
  <si>
    <t>　Whole milk powder (t)</t>
    <phoneticPr fontId="1"/>
  </si>
  <si>
    <t>　Sugar (t)</t>
    <phoneticPr fontId="1"/>
  </si>
  <si>
    <t>　Other raw materials (t)</t>
    <phoneticPr fontId="1"/>
  </si>
  <si>
    <t>Packaging materials (t)</t>
    <phoneticPr fontId="1"/>
  </si>
  <si>
    <t>　Plastic containers (t)</t>
    <phoneticPr fontId="1"/>
  </si>
  <si>
    <t>　Paper cartons (t)</t>
    <phoneticPr fontId="1"/>
  </si>
  <si>
    <t>　Cardboard boxes (t)</t>
    <phoneticPr fontId="1"/>
  </si>
  <si>
    <t>　Other packaging materials (t)</t>
    <phoneticPr fontId="1"/>
  </si>
  <si>
    <r>
      <t>Water (1,000 m</t>
    </r>
    <r>
      <rPr>
        <vertAlign val="superscript"/>
        <sz val="11"/>
        <color theme="1"/>
        <rFont val="Meiryo UI"/>
        <family val="3"/>
        <charset val="128"/>
      </rPr>
      <t>3</t>
    </r>
    <r>
      <rPr>
        <sz val="11"/>
        <color theme="1"/>
        <rFont val="Meiryo UI"/>
        <family val="3"/>
        <charset val="128"/>
      </rPr>
      <t>)</t>
    </r>
    <phoneticPr fontId="1"/>
  </si>
  <si>
    <r>
      <t>　Groundwater (1,000 m</t>
    </r>
    <r>
      <rPr>
        <vertAlign val="superscript"/>
        <sz val="11"/>
        <color theme="1"/>
        <rFont val="Meiryo UI"/>
        <family val="3"/>
        <charset val="128"/>
      </rPr>
      <t>3</t>
    </r>
    <r>
      <rPr>
        <sz val="11"/>
        <color theme="1"/>
        <rFont val="Meiryo UI"/>
        <family val="3"/>
        <charset val="128"/>
      </rPr>
      <t>)</t>
    </r>
    <phoneticPr fontId="1"/>
  </si>
  <si>
    <r>
      <t>　Municipal water (1,000 m</t>
    </r>
    <r>
      <rPr>
        <vertAlign val="superscript"/>
        <sz val="11"/>
        <color theme="1"/>
        <rFont val="Meiryo UI"/>
        <family val="3"/>
        <charset val="128"/>
      </rPr>
      <t>3</t>
    </r>
    <r>
      <rPr>
        <sz val="11"/>
        <color theme="1"/>
        <rFont val="Meiryo UI"/>
        <family val="3"/>
        <charset val="128"/>
      </rPr>
      <t>)</t>
    </r>
    <phoneticPr fontId="1"/>
  </si>
  <si>
    <t>●Energy consumption</t>
    <phoneticPr fontId="1"/>
  </si>
  <si>
    <t>Electric power (1,000 kWh)</t>
    <phoneticPr fontId="1"/>
  </si>
  <si>
    <t>Fuel (crude oil equivalent) (kl)</t>
    <phoneticPr fontId="1"/>
  </si>
  <si>
    <t>●Logistics / Sales</t>
    <phoneticPr fontId="1"/>
  </si>
  <si>
    <t>Light oil (kl)</t>
    <phoneticPr fontId="1"/>
  </si>
  <si>
    <t xml:space="preserve">  Including: Used by a logistics subsidiary (kl)</t>
  </si>
  <si>
    <t>●Production: Wastewater discharged</t>
    <phoneticPr fontId="1"/>
  </si>
  <si>
    <r>
      <t>Wastewater (1,000 m</t>
    </r>
    <r>
      <rPr>
        <vertAlign val="superscript"/>
        <sz val="11"/>
        <color theme="1"/>
        <rFont val="Meiryo UI"/>
        <family val="3"/>
        <charset val="128"/>
      </rPr>
      <t>3</t>
    </r>
    <r>
      <rPr>
        <sz val="11"/>
        <color theme="1"/>
        <rFont val="Meiryo UI"/>
        <family val="3"/>
        <charset val="128"/>
      </rPr>
      <t>)</t>
    </r>
    <phoneticPr fontId="1"/>
  </si>
  <si>
    <r>
      <t>　Public waters (1,000 m</t>
    </r>
    <r>
      <rPr>
        <vertAlign val="superscript"/>
        <sz val="11"/>
        <color theme="1"/>
        <rFont val="Meiryo UI"/>
        <family val="3"/>
        <charset val="128"/>
      </rPr>
      <t>3</t>
    </r>
    <r>
      <rPr>
        <sz val="11"/>
        <color theme="1"/>
        <rFont val="Meiryo UI"/>
        <family val="3"/>
        <charset val="128"/>
      </rPr>
      <t>)</t>
    </r>
    <phoneticPr fontId="1"/>
  </si>
  <si>
    <r>
      <t>　Public sewage (1,000 m</t>
    </r>
    <r>
      <rPr>
        <vertAlign val="superscript"/>
        <sz val="11"/>
        <color theme="1"/>
        <rFont val="Meiryo UI"/>
        <family val="3"/>
        <charset val="128"/>
      </rPr>
      <t>3</t>
    </r>
    <r>
      <rPr>
        <sz val="11"/>
        <color theme="1"/>
        <rFont val="Meiryo UI"/>
        <family val="3"/>
        <charset val="128"/>
      </rPr>
      <t>)</t>
    </r>
    <phoneticPr fontId="1"/>
  </si>
  <si>
    <t>BOD emissions (t)</t>
    <phoneticPr fontId="1"/>
  </si>
  <si>
    <t>●Production: Waste generated</t>
    <phoneticPr fontId="1"/>
  </si>
  <si>
    <t>Waste generated (t)</t>
    <phoneticPr fontId="1"/>
  </si>
  <si>
    <t>Final disposal (t)</t>
    <phoneticPr fontId="1"/>
  </si>
  <si>
    <t>●Production: Atmospheric emissions</t>
    <phoneticPr fontId="1"/>
  </si>
  <si>
    <r>
      <t>CO</t>
    </r>
    <r>
      <rPr>
        <vertAlign val="subscript"/>
        <sz val="11"/>
        <color theme="1"/>
        <rFont val="Meiryo UI"/>
        <family val="3"/>
        <charset val="128"/>
      </rPr>
      <t>2</t>
    </r>
    <r>
      <rPr>
        <vertAlign val="superscript"/>
        <sz val="11"/>
        <color theme="1"/>
        <rFont val="Meiryo UI"/>
        <family val="3"/>
        <charset val="128"/>
      </rPr>
      <t>*2</t>
    </r>
    <r>
      <rPr>
        <sz val="11"/>
        <color theme="1"/>
        <rFont val="Meiryo UI"/>
        <family val="3"/>
        <charset val="128"/>
      </rPr>
      <t>(t)</t>
    </r>
    <phoneticPr fontId="1"/>
  </si>
  <si>
    <r>
      <t xml:space="preserve">SOx </t>
    </r>
    <r>
      <rPr>
        <vertAlign val="superscript"/>
        <sz val="11"/>
        <color theme="1"/>
        <rFont val="Meiryo UI"/>
        <family val="3"/>
        <charset val="128"/>
      </rPr>
      <t>*1</t>
    </r>
    <r>
      <rPr>
        <sz val="11"/>
        <color theme="1"/>
        <rFont val="Meiryo UI"/>
        <family val="3"/>
        <charset val="128"/>
      </rPr>
      <t>(t)</t>
    </r>
    <phoneticPr fontId="1"/>
  </si>
  <si>
    <r>
      <t>NOx</t>
    </r>
    <r>
      <rPr>
        <vertAlign val="superscript"/>
        <sz val="11"/>
        <color theme="1"/>
        <rFont val="Meiryo UI"/>
        <family val="3"/>
        <charset val="128"/>
      </rPr>
      <t>*1</t>
    </r>
    <r>
      <rPr>
        <sz val="11"/>
        <color theme="1"/>
        <rFont val="Meiryo UI"/>
        <family val="3"/>
        <charset val="128"/>
      </rPr>
      <t xml:space="preserve"> (t)</t>
    </r>
    <phoneticPr fontId="1"/>
  </si>
  <si>
    <t>●Logistics / Sales: Atmospheric emissions</t>
    <phoneticPr fontId="1"/>
  </si>
  <si>
    <r>
      <t>CO</t>
    </r>
    <r>
      <rPr>
        <vertAlign val="subscript"/>
        <sz val="11"/>
        <color theme="1"/>
        <rFont val="Meiryo UI"/>
        <family val="3"/>
        <charset val="128"/>
      </rPr>
      <t>2*</t>
    </r>
    <r>
      <rPr>
        <sz val="11"/>
        <color theme="1"/>
        <rFont val="Meiryo UI"/>
        <family val="3"/>
        <charset val="128"/>
      </rPr>
      <t xml:space="preserve"> </t>
    </r>
    <r>
      <rPr>
        <vertAlign val="superscript"/>
        <sz val="11"/>
        <color theme="1"/>
        <rFont val="Meiryo UI"/>
        <family val="3"/>
        <charset val="128"/>
      </rPr>
      <t>*2</t>
    </r>
    <r>
      <rPr>
        <sz val="11"/>
        <color theme="1"/>
        <rFont val="Meiryo UI"/>
        <family val="3"/>
        <charset val="128"/>
      </rPr>
      <t>(t)</t>
    </r>
    <phoneticPr fontId="1"/>
  </si>
  <si>
    <t xml:space="preserve">  Including: Used by a logistics subsidiary (t)</t>
    <phoneticPr fontId="1"/>
  </si>
  <si>
    <t>NOx (t)</t>
    <phoneticPr fontId="1"/>
  </si>
  <si>
    <t>Including: Used by a logistics subsidiary (t)</t>
    <phoneticPr fontId="1"/>
  </si>
  <si>
    <t>Scope 1</t>
    <phoneticPr fontId="1"/>
  </si>
  <si>
    <t>Scope 2</t>
    <phoneticPr fontId="1"/>
  </si>
  <si>
    <t>Scope 3</t>
    <phoneticPr fontId="1"/>
  </si>
  <si>
    <t>Yakult Honsha</t>
    <phoneticPr fontId="26"/>
  </si>
  <si>
    <t>Plants*</t>
    <phoneticPr fontId="26"/>
  </si>
  <si>
    <t>Yakult Central Institute</t>
    <phoneticPr fontId="26"/>
  </si>
  <si>
    <t>Pharmaceutical branches</t>
    <phoneticPr fontId="26"/>
  </si>
  <si>
    <t>Logistics department</t>
    <phoneticPr fontId="26"/>
  </si>
  <si>
    <t>Consolidated subsidiaries (Japan)</t>
    <phoneticPr fontId="26"/>
  </si>
  <si>
    <t>Bottling companies</t>
    <phoneticPr fontId="26"/>
  </si>
  <si>
    <t>Marketing companies</t>
    <phoneticPr fontId="26"/>
  </si>
  <si>
    <t>Other</t>
    <phoneticPr fontId="26"/>
  </si>
  <si>
    <t>Consolidated subsidiaries (overseas)</t>
    <phoneticPr fontId="26"/>
  </si>
  <si>
    <t>Plants/business sites</t>
    <phoneticPr fontId="26"/>
  </si>
  <si>
    <t>Total</t>
    <phoneticPr fontId="26"/>
  </si>
  <si>
    <t>Total for Scope 1, 2 and 3</t>
    <phoneticPr fontId="1"/>
  </si>
  <si>
    <t>* Including plants that produce cosmetics and pharmaceuticals</t>
    <phoneticPr fontId="1"/>
  </si>
  <si>
    <t>Category</t>
    <phoneticPr fontId="1"/>
  </si>
  <si>
    <t>Applicable
Y/N</t>
    <phoneticPr fontId="1"/>
  </si>
  <si>
    <t>Calculation method or reason not applicable</t>
    <phoneticPr fontId="1"/>
  </si>
  <si>
    <t xml:space="preserve">Calculated result (t) </t>
    <phoneticPr fontId="1"/>
  </si>
  <si>
    <t>Purchased goods and services</t>
    <phoneticPr fontId="1"/>
  </si>
  <si>
    <t>Y</t>
    <phoneticPr fontId="1"/>
  </si>
  <si>
    <t>Calculated using cost of purchased packaging materials and raw ingredients for Yakult dairy products, pharmaceuticals and cosmetics; purchase price of soft drink, pharmaceutical and cosmetic products; and volume of municipal water use.</t>
    <phoneticPr fontId="1"/>
  </si>
  <si>
    <t>Capital goods</t>
    <phoneticPr fontId="1"/>
  </si>
  <si>
    <t>Fuel- and energy-related activities not included in Scope 1 or 2</t>
    <phoneticPr fontId="1"/>
  </si>
  <si>
    <t>Calculated using electricity and energy use volume also used in Scope 1 and 2 calculations.</t>
    <phoneticPr fontId="1"/>
  </si>
  <si>
    <t>Upstream transportation and distribution</t>
    <phoneticPr fontId="1"/>
  </si>
  <si>
    <t>Calculated from transportation scenarios of logistics subsidiaries not included in Scope 1 and 2 and the cost of transporting products to Group companies outside Japan.</t>
    <phoneticPr fontId="1"/>
  </si>
  <si>
    <t>Waste generated in operations</t>
    <phoneticPr fontId="1"/>
  </si>
  <si>
    <t>Calculated using weight of waste and volume of wastewater discharged at each business site.</t>
    <phoneticPr fontId="1"/>
  </si>
  <si>
    <t>Business travel</t>
    <phoneticPr fontId="1"/>
  </si>
  <si>
    <t>Calculated using number of employees.</t>
    <phoneticPr fontId="1"/>
  </si>
  <si>
    <t>Employee commuting</t>
    <phoneticPr fontId="1"/>
  </si>
  <si>
    <t>Calculated using number of employees at each business site.</t>
    <phoneticPr fontId="1"/>
  </si>
  <si>
    <t>Upstream leased assets</t>
    <phoneticPr fontId="1"/>
  </si>
  <si>
    <t>N</t>
    <phoneticPr fontId="1"/>
  </si>
  <si>
    <t>Volumes of energy use by upstream leased assets are all included in Scope 1 and 2, and we therefore have nothing to calculate in this category.</t>
    <phoneticPr fontId="1"/>
  </si>
  <si>
    <t>Downstream transportation and distribution</t>
    <phoneticPr fontId="1"/>
  </si>
  <si>
    <t>Calculated from scenarios for transportation from customer distribution centers to individual stores.</t>
    <phoneticPr fontId="1"/>
  </si>
  <si>
    <t>Processing of sold products</t>
    <phoneticPr fontId="1"/>
  </si>
  <si>
    <t>Use of sold products</t>
    <phoneticPr fontId="1"/>
  </si>
  <si>
    <t>End-of-life treatment of sold products</t>
    <phoneticPr fontId="1"/>
  </si>
  <si>
    <t>Calculated using the weight of packaging materials for food (dairy products, soft drinks), pharmaceutical and cosmetic products.</t>
    <phoneticPr fontId="1"/>
  </si>
  <si>
    <t>Downstream leased assets</t>
    <phoneticPr fontId="1"/>
  </si>
  <si>
    <t>Calculated using vending machine energy consumption.</t>
    <phoneticPr fontId="1"/>
  </si>
  <si>
    <t>Franchises</t>
    <phoneticPr fontId="1"/>
  </si>
  <si>
    <t>Calculated from number of dairy products for marketing companies in Japan in which we have no holdings.</t>
    <phoneticPr fontId="1"/>
  </si>
  <si>
    <t>Investments</t>
    <phoneticPr fontId="1"/>
  </si>
  <si>
    <t xml:space="preserve">Calculated from issued share ratio of shareholdings. </t>
    <phoneticPr fontId="1"/>
  </si>
  <si>
    <r>
      <t>9. CO</t>
    </r>
    <r>
      <rPr>
        <b/>
        <vertAlign val="subscript"/>
        <sz val="11"/>
        <color theme="1"/>
        <rFont val="Meiryo UI"/>
        <family val="3"/>
        <charset val="128"/>
      </rPr>
      <t>2</t>
    </r>
    <r>
      <rPr>
        <b/>
        <sz val="11"/>
        <color theme="1"/>
        <rFont val="Meiryo UI"/>
        <family val="3"/>
        <charset val="128"/>
      </rPr>
      <t xml:space="preserve"> emissions and CO</t>
    </r>
    <r>
      <rPr>
        <b/>
        <vertAlign val="subscript"/>
        <sz val="11"/>
        <color theme="1"/>
        <rFont val="Meiryo UI"/>
        <family val="3"/>
        <charset val="128"/>
      </rPr>
      <t>2</t>
    </r>
    <r>
      <rPr>
        <b/>
        <sz val="11"/>
        <color theme="1"/>
        <rFont val="Meiryo UI"/>
        <family val="3"/>
        <charset val="128"/>
      </rPr>
      <t xml:space="preserve"> emissions per production unit by Yakult Honsha plants and bottling companies (Scope 1 + Scope 2)</t>
    </r>
    <phoneticPr fontId="1"/>
  </si>
  <si>
    <r>
      <t>CO</t>
    </r>
    <r>
      <rPr>
        <vertAlign val="subscript"/>
        <sz val="11"/>
        <color theme="1"/>
        <rFont val="Meiryo UI"/>
        <family val="3"/>
        <charset val="128"/>
      </rPr>
      <t>2</t>
    </r>
    <r>
      <rPr>
        <sz val="11"/>
        <color theme="1"/>
        <rFont val="Meiryo UI"/>
        <family val="3"/>
        <charset val="128"/>
      </rPr>
      <t xml:space="preserve"> emissions (fuel-related, Scope 1) (t-CO</t>
    </r>
    <r>
      <rPr>
        <vertAlign val="subscript"/>
        <sz val="11"/>
        <color theme="1"/>
        <rFont val="Meiryo UI"/>
        <family val="3"/>
        <charset val="128"/>
      </rPr>
      <t>2</t>
    </r>
    <r>
      <rPr>
        <sz val="11"/>
        <color theme="1"/>
        <rFont val="Meiryo UI"/>
        <family val="3"/>
        <charset val="128"/>
      </rPr>
      <t>)</t>
    </r>
    <phoneticPr fontId="1"/>
  </si>
  <si>
    <r>
      <t>CO</t>
    </r>
    <r>
      <rPr>
        <vertAlign val="subscript"/>
        <sz val="11"/>
        <color theme="1"/>
        <rFont val="Meiryo UI"/>
        <family val="3"/>
        <charset val="128"/>
      </rPr>
      <t>2</t>
    </r>
    <r>
      <rPr>
        <sz val="11"/>
        <color theme="1"/>
        <rFont val="Meiryo UI"/>
        <family val="3"/>
        <charset val="128"/>
      </rPr>
      <t xml:space="preserve"> emissions (electric power-related, Scope 2) (t-CO</t>
    </r>
    <r>
      <rPr>
        <vertAlign val="subscript"/>
        <sz val="11"/>
        <color theme="1"/>
        <rFont val="Meiryo UI"/>
        <family val="3"/>
        <charset val="128"/>
      </rPr>
      <t>2</t>
    </r>
    <r>
      <rPr>
        <sz val="11"/>
        <color theme="1"/>
        <rFont val="Meiryo UI"/>
        <family val="3"/>
        <charset val="128"/>
      </rPr>
      <t>)</t>
    </r>
  </si>
  <si>
    <r>
      <t>CO</t>
    </r>
    <r>
      <rPr>
        <vertAlign val="subscript"/>
        <sz val="11"/>
        <color theme="1"/>
        <rFont val="Meiryo UI"/>
        <family val="3"/>
        <charset val="128"/>
      </rPr>
      <t>2</t>
    </r>
    <r>
      <rPr>
        <sz val="11"/>
        <color theme="1"/>
        <rFont val="Meiryo UI"/>
        <family val="3"/>
        <charset val="128"/>
      </rPr>
      <t xml:space="preserve"> emissions per production unit (t-CO</t>
    </r>
    <r>
      <rPr>
        <vertAlign val="subscript"/>
        <sz val="11"/>
        <color theme="1"/>
        <rFont val="Meiryo UI"/>
        <family val="3"/>
        <charset val="128"/>
      </rPr>
      <t>2</t>
    </r>
    <r>
      <rPr>
        <sz val="11"/>
        <color theme="1"/>
        <rFont val="Meiryo UI"/>
        <family val="3"/>
        <charset val="128"/>
      </rPr>
      <t>/kl)</t>
    </r>
  </si>
  <si>
    <t>Fiscal year</t>
  </si>
  <si>
    <t>Note 1:</t>
    <phoneticPr fontId="1"/>
  </si>
  <si>
    <t>Note 2:</t>
    <phoneticPr fontId="1"/>
  </si>
  <si>
    <r>
      <t>Yakult has no CO</t>
    </r>
    <r>
      <rPr>
        <vertAlign val="subscript"/>
        <sz val="11"/>
        <color theme="1"/>
        <rFont val="Meiryo UI"/>
        <family val="3"/>
        <charset val="128"/>
      </rPr>
      <t>2</t>
    </r>
    <r>
      <rPr>
        <sz val="11"/>
        <color theme="1"/>
        <rFont val="Meiryo UI"/>
        <family val="3"/>
        <charset val="128"/>
      </rPr>
      <t xml:space="preserve"> emissions from biological sources.</t>
    </r>
    <phoneticPr fontId="1"/>
  </si>
  <si>
    <t>Note 3:</t>
    <phoneticPr fontId="1"/>
  </si>
  <si>
    <t xml:space="preserve"> Emission factors are the adjusted emission factors of each electric power company for each year.</t>
    <phoneticPr fontId="1"/>
  </si>
  <si>
    <t>Environmental data</t>
  </si>
  <si>
    <t>10.Energy use and energy use per production unit by Yakult Honsha plants and bottling companies (Scope 1 + Scope 2)</t>
    <phoneticPr fontId="1"/>
  </si>
  <si>
    <t>Crude oil equivalent (fuel-related, Scope 1) (kl)</t>
    <phoneticPr fontId="1"/>
  </si>
  <si>
    <t>Crude oil equivalent (electric power-related, Scope 2) (kl)</t>
    <phoneticPr fontId="1"/>
  </si>
  <si>
    <t>Energy use per production unit (kl (crude oil)/kl (products))</t>
    <phoneticPr fontId="1"/>
  </si>
  <si>
    <t xml:space="preserve"> </t>
    <phoneticPr fontId="1"/>
  </si>
  <si>
    <t xml:space="preserve">Note:  </t>
    <phoneticPr fontId="1"/>
  </si>
  <si>
    <t>When doing calculations per production unit, crude oil equivalents are calculated using data from bottling companies and five Yakult Honsha plants, excluding plants that produce cosmetics and pharmaceuticals.</t>
    <phoneticPr fontId="1"/>
  </si>
  <si>
    <r>
      <t>11. CO</t>
    </r>
    <r>
      <rPr>
        <b/>
        <vertAlign val="subscript"/>
        <sz val="11"/>
        <color theme="1"/>
        <rFont val="Meiryo UI"/>
        <family val="3"/>
        <charset val="128"/>
      </rPr>
      <t>2</t>
    </r>
    <r>
      <rPr>
        <b/>
        <sz val="11"/>
        <color theme="1"/>
        <rFont val="Meiryo UI"/>
        <family val="3"/>
        <charset val="128"/>
      </rPr>
      <t xml:space="preserve"> emissions from logistics / Logistics diesel fuel use and NOx emissions</t>
    </r>
    <phoneticPr fontId="1"/>
  </si>
  <si>
    <r>
      <t>●CO</t>
    </r>
    <r>
      <rPr>
        <b/>
        <vertAlign val="subscript"/>
        <sz val="11"/>
        <rFont val="Meiryo UI"/>
        <family val="3"/>
        <charset val="128"/>
      </rPr>
      <t>2</t>
    </r>
    <r>
      <rPr>
        <b/>
        <sz val="11"/>
        <rFont val="Meiryo UI"/>
        <family val="3"/>
        <charset val="128"/>
      </rPr>
      <t xml:space="preserve"> emissions from logistics (Scope 1 + Scope 2)</t>
    </r>
    <phoneticPr fontId="1"/>
  </si>
  <si>
    <r>
      <t>Logistics subsidiary CO</t>
    </r>
    <r>
      <rPr>
        <vertAlign val="subscript"/>
        <sz val="11"/>
        <rFont val="Meiryo UI"/>
        <family val="3"/>
        <charset val="128"/>
      </rPr>
      <t>2</t>
    </r>
    <r>
      <rPr>
        <sz val="11"/>
        <rFont val="Meiryo UI"/>
        <family val="3"/>
        <charset val="128"/>
      </rPr>
      <t xml:space="preserve"> emissions (Scope 1) (t-CO</t>
    </r>
    <r>
      <rPr>
        <vertAlign val="subscript"/>
        <sz val="11"/>
        <rFont val="Meiryo UI"/>
        <family val="3"/>
        <charset val="128"/>
      </rPr>
      <t>2</t>
    </r>
    <r>
      <rPr>
        <sz val="11"/>
        <rFont val="Meiryo UI"/>
        <family val="3"/>
        <charset val="128"/>
      </rPr>
      <t>)</t>
    </r>
    <phoneticPr fontId="1"/>
  </si>
  <si>
    <r>
      <t>Other CO</t>
    </r>
    <r>
      <rPr>
        <vertAlign val="subscript"/>
        <sz val="11"/>
        <rFont val="Meiryo UI"/>
        <family val="3"/>
        <charset val="128"/>
      </rPr>
      <t>2</t>
    </r>
    <r>
      <rPr>
        <sz val="11"/>
        <rFont val="Meiryo UI"/>
        <family val="3"/>
        <charset val="128"/>
      </rPr>
      <t xml:space="preserve"> emissions (Scope 1) (t-CO</t>
    </r>
    <r>
      <rPr>
        <vertAlign val="subscript"/>
        <sz val="11"/>
        <rFont val="Meiryo UI"/>
        <family val="3"/>
        <charset val="128"/>
      </rPr>
      <t>2</t>
    </r>
    <r>
      <rPr>
        <sz val="11"/>
        <rFont val="Meiryo UI"/>
        <family val="3"/>
        <charset val="128"/>
      </rPr>
      <t>)</t>
    </r>
    <phoneticPr fontId="1"/>
  </si>
  <si>
    <r>
      <t>Tokyo Distribution Center CO</t>
    </r>
    <r>
      <rPr>
        <vertAlign val="subscript"/>
        <sz val="11"/>
        <rFont val="Meiryo UI"/>
        <family val="3"/>
        <charset val="128"/>
      </rPr>
      <t>2</t>
    </r>
    <r>
      <rPr>
        <sz val="11"/>
        <rFont val="Meiryo UI"/>
        <family val="3"/>
        <charset val="128"/>
      </rPr>
      <t xml:space="preserve"> emissions (Scope 2) (t-CO</t>
    </r>
    <r>
      <rPr>
        <vertAlign val="subscript"/>
        <sz val="11"/>
        <rFont val="Meiryo UI"/>
        <family val="3"/>
        <charset val="128"/>
      </rPr>
      <t>2</t>
    </r>
    <r>
      <rPr>
        <sz val="11"/>
        <rFont val="Meiryo UI"/>
        <family val="3"/>
        <charset val="128"/>
      </rPr>
      <t>)</t>
    </r>
    <phoneticPr fontId="1"/>
  </si>
  <si>
    <t>Logistics subsidiary</t>
  </si>
  <si>
    <t>Others</t>
    <phoneticPr fontId="1"/>
  </si>
  <si>
    <t>Diesel fuel use (kl)</t>
    <phoneticPr fontId="1"/>
  </si>
  <si>
    <t>NOx emissions (t)</t>
    <phoneticPr fontId="1"/>
  </si>
  <si>
    <t>●Logistics diesel fuel use and NOx emissions (fiscal 2023)</t>
    <phoneticPr fontId="1"/>
  </si>
  <si>
    <t>12. Introduction of environment-friendly sales equipment</t>
    <phoneticPr fontId="1"/>
  </si>
  <si>
    <t>Route delivery trucks with internal container collection spaces</t>
    <phoneticPr fontId="1"/>
  </si>
  <si>
    <t>Route delivery trucks with roof-mounted container collection kits</t>
    <phoneticPr fontId="1"/>
  </si>
  <si>
    <t>Empty container collection boxes for vending machines</t>
    <phoneticPr fontId="1"/>
  </si>
  <si>
    <t>Heat-pump-type vending machines (incl. hybrid heat-pump-type ones)</t>
    <phoneticPr fontId="1"/>
  </si>
  <si>
    <t>Overhauled vending machines</t>
    <phoneticPr fontId="1"/>
  </si>
  <si>
    <t>Electric vehicles (COMS)*</t>
    <phoneticPr fontId="1"/>
  </si>
  <si>
    <t>* Cumulative total number introduced: 2,733 (as of March 2024)</t>
    <phoneticPr fontId="1"/>
  </si>
  <si>
    <t>Amount distributed (tons)
(excluding biomass plastics)</t>
    <phoneticPr fontId="1"/>
  </si>
  <si>
    <t>Compared to previous year (%)
(excluding biomass plastics)</t>
    <phoneticPr fontId="1"/>
  </si>
  <si>
    <t>Amount reduced (tons)
(excluding biomass plastics)</t>
    <phoneticPr fontId="1"/>
  </si>
  <si>
    <t>2024*</t>
    <phoneticPr fontId="1"/>
  </si>
  <si>
    <t>FY2022</t>
  </si>
  <si>
    <t>FY2023</t>
  </si>
  <si>
    <t>Industrial waste and byproducts from plastic-using products</t>
    <phoneticPr fontId="1"/>
  </si>
  <si>
    <t>14. Industrial waste and byproducts from plastic-using products</t>
    <phoneticPr fontId="1"/>
  </si>
  <si>
    <t>Amount reduced</t>
    <phoneticPr fontId="1"/>
  </si>
  <si>
    <t>Recycling rate</t>
    <phoneticPr fontId="1"/>
  </si>
  <si>
    <t>Amount of which recycled internally: 322 tons</t>
    <phoneticPr fontId="1"/>
  </si>
  <si>
    <t>Amount of which recycled internally: 533 tons</t>
    <phoneticPr fontId="1"/>
  </si>
  <si>
    <t>Amount of which recycled internally: 521 tons</t>
    <phoneticPr fontId="1"/>
  </si>
  <si>
    <t>15. Assessment of water risk using WRI Aqueduct in areas with production bases</t>
    <phoneticPr fontId="1"/>
  </si>
  <si>
    <t>Risk</t>
    <phoneticPr fontId="1"/>
  </si>
  <si>
    <r>
      <t>Current</t>
    </r>
    <r>
      <rPr>
        <vertAlign val="superscript"/>
        <sz val="11"/>
        <color theme="1"/>
        <rFont val="Meiryo UI"/>
        <family val="3"/>
        <charset val="128"/>
      </rPr>
      <t>*1</t>
    </r>
    <phoneticPr fontId="1"/>
  </si>
  <si>
    <r>
      <t>Future (2080)</t>
    </r>
    <r>
      <rPr>
        <vertAlign val="superscript"/>
        <sz val="11"/>
        <color theme="1"/>
        <rFont val="Meiryo UI"/>
        <family val="3"/>
        <charset val="128"/>
      </rPr>
      <t>*2</t>
    </r>
    <phoneticPr fontId="1"/>
  </si>
  <si>
    <t>Bases in Japan</t>
    <phoneticPr fontId="1"/>
  </si>
  <si>
    <t>Bases outside Japan</t>
    <phoneticPr fontId="1"/>
  </si>
  <si>
    <t>Extremely high (4–5)</t>
    <phoneticPr fontId="1"/>
  </si>
  <si>
    <t>High (3–4)</t>
    <phoneticPr fontId="1"/>
  </si>
  <si>
    <t>Medium to high (2–3)</t>
    <phoneticPr fontId="1"/>
  </si>
  <si>
    <t>Low to medium (1–2)</t>
    <phoneticPr fontId="1"/>
  </si>
  <si>
    <t>Low (0–1)</t>
    <phoneticPr fontId="1"/>
  </si>
  <si>
    <t>Water risk assessment in areas with supplier bases (WRI Aqueduct: Future Projections/2040/Pessimistic)</t>
    <phoneticPr fontId="1"/>
  </si>
  <si>
    <t>Supplier bases</t>
    <phoneticPr fontId="1"/>
  </si>
  <si>
    <t>16. Water risk survey cost</t>
    <phoneticPr fontId="1"/>
  </si>
  <si>
    <t>Cost
(millions of yen)</t>
    <phoneticPr fontId="1"/>
  </si>
  <si>
    <t>17. Water use at Yakult Honsha plants and bottling companies (total and per production unit)</t>
    <phoneticPr fontId="1"/>
  </si>
  <si>
    <r>
      <t>Yakult Honsha plants water use (1,000 m</t>
    </r>
    <r>
      <rPr>
        <vertAlign val="superscript"/>
        <sz val="11"/>
        <color theme="1"/>
        <rFont val="Meiryo UI"/>
        <family val="3"/>
        <charset val="128"/>
      </rPr>
      <t>3</t>
    </r>
    <r>
      <rPr>
        <sz val="11"/>
        <color theme="1"/>
        <rFont val="Meiryo UI"/>
        <family val="3"/>
        <charset val="128"/>
      </rPr>
      <t>)</t>
    </r>
    <phoneticPr fontId="1"/>
  </si>
  <si>
    <r>
      <t>Bottling companies water use (1,000 m</t>
    </r>
    <r>
      <rPr>
        <vertAlign val="superscript"/>
        <sz val="11"/>
        <color theme="1"/>
        <rFont val="Meiryo UI"/>
        <family val="3"/>
        <charset val="128"/>
      </rPr>
      <t>3</t>
    </r>
    <r>
      <rPr>
        <sz val="11"/>
        <color theme="1"/>
        <rFont val="Meiryo UI"/>
        <family val="3"/>
        <charset val="128"/>
      </rPr>
      <t>)</t>
    </r>
    <phoneticPr fontId="1"/>
  </si>
  <si>
    <r>
      <t>Water use per production unit (m</t>
    </r>
    <r>
      <rPr>
        <vertAlign val="superscript"/>
        <sz val="11"/>
        <color theme="1"/>
        <rFont val="Meiryo UI"/>
        <family val="3"/>
        <charset val="128"/>
      </rPr>
      <t>3</t>
    </r>
    <r>
      <rPr>
        <sz val="11"/>
        <color theme="1"/>
        <rFont val="Meiryo UI"/>
        <family val="3"/>
        <charset val="128"/>
      </rPr>
      <t>/kl)</t>
    </r>
    <phoneticPr fontId="1"/>
  </si>
  <si>
    <t>18. Waste generated at Yakult Honsha plants and bottling companies</t>
    <phoneticPr fontId="1"/>
  </si>
  <si>
    <t xml:space="preserve">2010
 (base year) </t>
    <phoneticPr fontId="1"/>
  </si>
  <si>
    <t>Waste generated (tons)</t>
    <phoneticPr fontId="1"/>
  </si>
  <si>
    <t>Waste generated per production unit (kg/kl)</t>
    <phoneticPr fontId="1"/>
  </si>
  <si>
    <t>19. Waste generated and recycling rates by waste type</t>
    <phoneticPr fontId="1"/>
  </si>
  <si>
    <t>Industrial waste</t>
    <phoneticPr fontId="1"/>
  </si>
  <si>
    <t>(B) Recycled amount (t)</t>
    <phoneticPr fontId="1"/>
  </si>
  <si>
    <t>（C）Disposal amount (A-B) (t)</t>
    <phoneticPr fontId="1"/>
  </si>
  <si>
    <t>Recycling rate (%)</t>
    <phoneticPr fontId="1"/>
  </si>
  <si>
    <t>Sludge</t>
    <phoneticPr fontId="1"/>
  </si>
  <si>
    <t>Paper waste</t>
    <phoneticPr fontId="2"/>
  </si>
  <si>
    <t>Waste plastic</t>
    <phoneticPr fontId="2"/>
  </si>
  <si>
    <t>Scrap metal</t>
    <phoneticPr fontId="2"/>
  </si>
  <si>
    <t>Vegetable residues</t>
    <phoneticPr fontId="2"/>
  </si>
  <si>
    <t>Glass fragments</t>
    <phoneticPr fontId="1"/>
  </si>
  <si>
    <t>Cinders</t>
    <phoneticPr fontId="2"/>
  </si>
  <si>
    <t>Wood chips</t>
    <phoneticPr fontId="2"/>
  </si>
  <si>
    <t>Rubber waste</t>
    <phoneticPr fontId="1"/>
  </si>
  <si>
    <t>Waste oil</t>
    <phoneticPr fontId="2"/>
  </si>
  <si>
    <t>Other</t>
    <phoneticPr fontId="2"/>
  </si>
  <si>
    <t>Subtotal</t>
    <phoneticPr fontId="2"/>
  </si>
  <si>
    <t>Specially controlled industrial waste 
(hazardous waste)</t>
    <phoneticPr fontId="1"/>
  </si>
  <si>
    <t xml:space="preserve">Note 1: Figures for waste and recycled amount are rounded to nearest whole number, while recycling rate calculations include decimal numbers. </t>
    <phoneticPr fontId="1"/>
  </si>
  <si>
    <t>Note 2: Thermal recycling included in the amount recycled.</t>
    <phoneticPr fontId="1"/>
  </si>
  <si>
    <t>(2) Yakult Central Institute</t>
    <phoneticPr fontId="1"/>
  </si>
  <si>
    <t>(1) Yakult Honsha plants and bottling companies</t>
    <phoneticPr fontId="1"/>
  </si>
  <si>
    <t>(A) Waste amount（t）</t>
    <phoneticPr fontId="1"/>
  </si>
  <si>
    <t>Waste plastic</t>
    <phoneticPr fontId="1"/>
  </si>
  <si>
    <t>Scrap metal</t>
    <phoneticPr fontId="1"/>
  </si>
  <si>
    <t>Glass, ceramic fragments</t>
    <phoneticPr fontId="1"/>
  </si>
  <si>
    <t>Cinders</t>
    <phoneticPr fontId="1"/>
  </si>
  <si>
    <t>Waste oil</t>
    <phoneticPr fontId="1"/>
  </si>
  <si>
    <t>Infectious waste</t>
    <phoneticPr fontId="1"/>
  </si>
  <si>
    <t>Subtotal</t>
    <phoneticPr fontId="1"/>
  </si>
  <si>
    <t>Specially controlled
industrial waste
(hazardous waste)</t>
    <phoneticPr fontId="1"/>
  </si>
  <si>
    <t>Waste acide</t>
    <phoneticPr fontId="1"/>
  </si>
  <si>
    <t>Waste alkali</t>
    <phoneticPr fontId="1"/>
  </si>
  <si>
    <t>Waste disposal</t>
    <phoneticPr fontId="1"/>
  </si>
  <si>
    <t>(1) Waste recycled (t)</t>
    <phoneticPr fontId="1"/>
  </si>
  <si>
    <t>Preparation for reuse</t>
    <phoneticPr fontId="1"/>
  </si>
  <si>
    <t>Recycled</t>
    <phoneticPr fontId="1"/>
  </si>
  <si>
    <t>Other recovery methods</t>
    <phoneticPr fontId="1"/>
  </si>
  <si>
    <t>Plants</t>
    <phoneticPr fontId="1"/>
  </si>
  <si>
    <t>Hazardous waste</t>
    <phoneticPr fontId="1"/>
  </si>
  <si>
    <t>(2) Waste disposed (t)</t>
    <phoneticPr fontId="1"/>
  </si>
  <si>
    <t>Incineration (with energy recovery)</t>
    <phoneticPr fontId="1"/>
  </si>
  <si>
    <t>Incineration (no energy recovery)</t>
    <phoneticPr fontId="1"/>
  </si>
  <si>
    <t>Landfill</t>
    <phoneticPr fontId="1"/>
  </si>
  <si>
    <t>Waste Amount
(t)</t>
    <phoneticPr fontId="1"/>
  </si>
  <si>
    <t>Recycled
Amount (t)</t>
    <phoneticPr fontId="1"/>
  </si>
  <si>
    <t>Recycling Rate
(%)</t>
    <phoneticPr fontId="1"/>
  </si>
  <si>
    <t>Paper waste</t>
    <phoneticPr fontId="1"/>
  </si>
  <si>
    <t>Vegetable residues</t>
    <phoneticPr fontId="1"/>
  </si>
  <si>
    <t>Oil</t>
    <phoneticPr fontId="1"/>
  </si>
  <si>
    <t>Wood chips</t>
    <phoneticPr fontId="1"/>
  </si>
  <si>
    <t>20. Assessment of biodiversity around production bases</t>
    <phoneticPr fontId="1"/>
  </si>
  <si>
    <t>Plant</t>
    <phoneticPr fontId="1"/>
  </si>
  <si>
    <t>River basin</t>
    <phoneticPr fontId="1"/>
  </si>
  <si>
    <t>Fiscal 2023 total water intake (㎥）</t>
    <phoneticPr fontId="1"/>
  </si>
  <si>
    <t>Assessment using IBAT</t>
    <phoneticPr fontId="1"/>
  </si>
  <si>
    <t>Remarks on biodiversity (ecological risk)</t>
  </si>
  <si>
    <t>No. of aquatic species</t>
    <phoneticPr fontId="1"/>
  </si>
  <si>
    <t>No. of endangered species (IUCN-designated)</t>
    <phoneticPr fontId="1"/>
  </si>
  <si>
    <t>Fiscal 2023 total water discharge（㎥）</t>
    <phoneticPr fontId="1"/>
  </si>
  <si>
    <t>Fukushima Plant</t>
    <phoneticPr fontId="1"/>
  </si>
  <si>
    <t>Hyogo Miki Plant</t>
    <phoneticPr fontId="1"/>
  </si>
  <si>
    <t>Ibaraki Plant</t>
  </si>
  <si>
    <t>Fuji Susono Plant, Fuji Susono Pharmaceutical Plant</t>
    <phoneticPr fontId="1"/>
  </si>
  <si>
    <t>Saga Plant</t>
    <phoneticPr fontId="1"/>
  </si>
  <si>
    <t>Yakult Iwate Plant</t>
    <phoneticPr fontId="1"/>
  </si>
  <si>
    <t>Yakult Chiba Plant</t>
    <phoneticPr fontId="1"/>
  </si>
  <si>
    <t>Yakult Aichi Plant</t>
    <phoneticPr fontId="1"/>
  </si>
  <si>
    <t>Yakult Okayama Wake Plant</t>
    <phoneticPr fontId="1"/>
  </si>
  <si>
    <t>Yakult Fukuoka Plant</t>
  </si>
  <si>
    <t>Shonan Cosmetics Plant</t>
    <phoneticPr fontId="1"/>
  </si>
  <si>
    <t>Entire Abukuma River basin including Surikami River</t>
    <phoneticPr fontId="1"/>
  </si>
  <si>
    <t>Kako River basin, Muko River basin, Yodo River basin, around Kobe City</t>
    <phoneticPr fontId="1"/>
  </si>
  <si>
    <t>Tone River system</t>
    <phoneticPr fontId="1"/>
  </si>
  <si>
    <t>Kano River basin</t>
    <phoneticPr fontId="1"/>
  </si>
  <si>
    <t>Chikugo River system</t>
    <phoneticPr fontId="1"/>
  </si>
  <si>
    <t>Kitakami River system</t>
    <phoneticPr fontId="1"/>
  </si>
  <si>
    <t>Tone River basin</t>
    <phoneticPr fontId="1"/>
  </si>
  <si>
    <t>Kiso River, Yahagi River, Shonai River basins</t>
    <phoneticPr fontId="1"/>
  </si>
  <si>
    <t>Yoshii River basin</t>
    <phoneticPr fontId="1"/>
  </si>
  <si>
    <t>Chikugo River basin</t>
    <phoneticPr fontId="1"/>
  </si>
  <si>
    <t xml:space="preserve">Sagami River and Hikiji River basins </t>
    <phoneticPr fontId="1"/>
  </si>
  <si>
    <t>* The northern pintail duck is not an aquatic species and thus not included in the total.</t>
    <phoneticPr fontId="1"/>
  </si>
  <si>
    <r>
      <t>Plant wastewater discharges into the Abukuma River, which has　been designated as a Key Biodiversity Area (KBA) and Important Bird and Biodiversity Area (IBA) as a landing zone for</t>
    </r>
    <r>
      <rPr>
        <sz val="11"/>
        <color rgb="FFFF0000"/>
        <rFont val="Meiryo UI"/>
        <family val="3"/>
        <charset val="128"/>
      </rPr>
      <t xml:space="preserve"> </t>
    </r>
    <r>
      <rPr>
        <b/>
        <sz val="11"/>
        <color rgb="FFFF0000"/>
        <rFont val="Meiryo UI"/>
        <family val="3"/>
        <charset val="128"/>
      </rPr>
      <t>northern pintail</t>
    </r>
    <r>
      <rPr>
        <sz val="11"/>
        <color theme="1"/>
        <rFont val="Meiryo UI"/>
        <family val="3"/>
        <charset val="128"/>
      </rPr>
      <t xml:space="preserve"> (a duck on the IUCN Red List).</t>
    </r>
  </si>
  <si>
    <t>Within 10 km downstream of the plant, there are no areas of　special importance for biodiversity, and no habitats of IUCN designated endangered species have been identified in the small bodies of water around the plant.</t>
    <phoneticPr fontId="1"/>
  </si>
  <si>
    <t>Within 10 km downstream of the plant, there are no areas of　special importance for biodiversity, and no habitats of IUCN-designated endangered species have been identified in the small bodies of water around the plant.</t>
  </si>
  <si>
    <t>Within 10 km downstream of the plant, there is a wildlife sanctuary classified as IUCN Category IV. No habitats of IUCN-designated endangered species have been found in the small bodies of water around the plant.</t>
    <phoneticPr fontId="1"/>
  </si>
  <si>
    <t>The area surrounding water sources have been designated as IUCN protected areas, including Category Ib: forest ecosystem conservation area at the source of Kakkonda and Tama Rivers, and Wagadake plant community and forest reserve, and Category II: Towada-Hachimantai National Park and Hayachine Quasi-National Park.</t>
    <phoneticPr fontId="1"/>
  </si>
  <si>
    <r>
      <t xml:space="preserve">Water source area has a number of conservation areas classified as IUCN Categories II and IV, such as Joshinetsu-Kogen. Within 10 km downstream of the plant, there is a Category IV protected area (wildlife sanctuary). It has also been identified as a habitat for the </t>
    </r>
    <r>
      <rPr>
        <b/>
        <sz val="11"/>
        <color rgb="FFFF0000"/>
        <rFont val="Meiryo UI"/>
        <family val="3"/>
        <charset val="128"/>
      </rPr>
      <t>Reeves’ turtle</t>
    </r>
    <r>
      <rPr>
        <sz val="11"/>
        <color theme="1"/>
        <rFont val="Meiryo UI"/>
        <family val="3"/>
        <charset val="128"/>
      </rPr>
      <t>, classified as endangered by IUCN.</t>
    </r>
  </si>
  <si>
    <r>
      <t xml:space="preserve">The streams and rivers of the Nobi Plain are habitats for the </t>
    </r>
    <r>
      <rPr>
        <b/>
        <sz val="11"/>
        <color rgb="FFFF0000"/>
        <rFont val="Meiryo UI"/>
        <family val="3"/>
        <charset val="128"/>
      </rPr>
      <t>Madara-naniwa-tombo dragonfly</t>
    </r>
    <r>
      <rPr>
        <sz val="11"/>
        <color theme="1"/>
        <rFont val="Meiryo UI"/>
        <family val="3"/>
        <charset val="128"/>
      </rPr>
      <t>, classified as endangered (Ib by Japan’s Ministry of the Environment Red List), and has been designated as a KBA.</t>
    </r>
    <phoneticPr fontId="1"/>
  </si>
  <si>
    <r>
      <t xml:space="preserve">There are a number of IUCN Category IV areas within the Yoshii　River basin. There are also Category IV and V protected areas within 10 km downstream of the plant. These have been identified by IUCN as habitats for the endangered </t>
    </r>
    <r>
      <rPr>
        <b/>
        <sz val="11"/>
        <color rgb="FFFF0000"/>
        <rFont val="Meiryo UI"/>
        <family val="3"/>
        <charset val="128"/>
      </rPr>
      <t>Reeves’ turtle</t>
    </r>
    <r>
      <rPr>
        <sz val="11"/>
        <color theme="1"/>
        <rFont val="Meiryo UI"/>
        <family val="3"/>
        <charset val="128"/>
      </rPr>
      <t xml:space="preserve"> and the vulnerable (DD by Japan’s Ministry of the Environment Red List) </t>
    </r>
    <r>
      <rPr>
        <b/>
        <sz val="11"/>
        <color rgb="FFFF0000"/>
        <rFont val="Meiryo UI"/>
        <family val="3"/>
        <charset val="128"/>
      </rPr>
      <t>Chinese softshell turtle</t>
    </r>
    <r>
      <rPr>
        <sz val="11"/>
        <color theme="1"/>
        <rFont val="Meiryo UI"/>
        <family val="3"/>
        <charset val="128"/>
      </rPr>
      <t>.</t>
    </r>
  </si>
  <si>
    <r>
      <t xml:space="preserve">Within 10 km downstream of the plant, there is an IUCN Category IV area (wildlife sanctuary). Also, the </t>
    </r>
    <r>
      <rPr>
        <b/>
        <sz val="11"/>
        <color rgb="FFFF0000"/>
        <rFont val="Meiryo UI"/>
        <family val="3"/>
        <charset val="128"/>
      </rPr>
      <t>Japanese grenadier anchovy</t>
    </r>
    <r>
      <rPr>
        <sz val="11"/>
        <color theme="1"/>
        <rFont val="Meiryo UI"/>
        <family val="3"/>
        <charset val="128"/>
      </rPr>
      <t xml:space="preserve">, classified by IUCN as endangered (Ib by Japan’s Ministry of the Environment Red List), and the </t>
    </r>
    <r>
      <rPr>
        <b/>
        <sz val="11"/>
        <color rgb="FFFF0000"/>
        <rFont val="Meiryo UI"/>
        <family val="3"/>
        <charset val="128"/>
      </rPr>
      <t>Ariake stripe spined loach</t>
    </r>
    <r>
      <rPr>
        <sz val="11"/>
        <color theme="1"/>
        <rFont val="Meiryo UI"/>
        <family val="3"/>
        <charset val="128"/>
      </rPr>
      <t>, vulnerable (Ib by the Ministry of the Environment Red List), may possibly inhabit small bodies of water around the plant.</t>
    </r>
    <phoneticPr fontId="1"/>
  </si>
  <si>
    <r>
      <t xml:space="preserve">Within 10 km downstream of the plant, there is an IUCN Category　IV protected area (wildlife sanctuary). Also, the </t>
    </r>
    <r>
      <rPr>
        <b/>
        <sz val="11"/>
        <color rgb="FFFF0000"/>
        <rFont val="Meiryo UI"/>
        <family val="3"/>
        <charset val="128"/>
      </rPr>
      <t>genuine bitterling</t>
    </r>
    <r>
      <rPr>
        <sz val="11"/>
        <color theme="1"/>
        <rFont val="Meiryo UI"/>
        <family val="3"/>
        <charset val="128"/>
      </rPr>
      <t>, classified by IUCN as vulnerable (Ib by Japan’s Ministry of the Environment Red List) may possibly inhabit the small bodies of water around the plant.</t>
    </r>
    <phoneticPr fontId="1"/>
  </si>
  <si>
    <t>21. Water data at production bases outside Japan</t>
    <phoneticPr fontId="1"/>
  </si>
  <si>
    <r>
      <t>(m</t>
    </r>
    <r>
      <rPr>
        <vertAlign val="superscript"/>
        <sz val="10"/>
        <color theme="1"/>
        <rFont val="Meiryo UI"/>
        <family val="3"/>
        <charset val="128"/>
      </rPr>
      <t>3</t>
    </r>
    <r>
      <rPr>
        <sz val="10"/>
        <color theme="1"/>
        <rFont val="Meiryo UI"/>
        <family val="3"/>
        <charset val="128"/>
      </rPr>
      <t>)</t>
    </r>
    <phoneticPr fontId="1"/>
  </si>
  <si>
    <t>Countries and regions</t>
    <phoneticPr fontId="1"/>
  </si>
  <si>
    <t>Volume of 
water intake</t>
    <phoneticPr fontId="1"/>
  </si>
  <si>
    <t>Water source</t>
    <phoneticPr fontId="1"/>
  </si>
  <si>
    <t>Volume of wastewater</t>
    <phoneticPr fontId="1"/>
  </si>
  <si>
    <t>Wastewater destination</t>
    <phoneticPr fontId="1"/>
  </si>
  <si>
    <t>Volume of water used</t>
    <phoneticPr fontId="1"/>
  </si>
  <si>
    <t>Groundwater (including well water)</t>
    <phoneticPr fontId="1"/>
  </si>
  <si>
    <t>Water from third parties (including tap water)</t>
    <phoneticPr fontId="1"/>
  </si>
  <si>
    <t>Surface water</t>
    <phoneticPr fontId="1"/>
  </si>
  <si>
    <t>Seawater (including brackish water)</t>
    <phoneticPr fontId="1"/>
  </si>
  <si>
    <t>Water from production</t>
    <phoneticPr fontId="1"/>
  </si>
  <si>
    <t>Water areas of third parties (including sewerage)</t>
    <phoneticPr fontId="1"/>
  </si>
  <si>
    <t>Surface water areas (rivers/lakes/marshes)</t>
    <phoneticPr fontId="1"/>
  </si>
  <si>
    <t>Marine waters (including brackish waters)</t>
    <phoneticPr fontId="1"/>
  </si>
  <si>
    <t>Groundwater areas</t>
    <phoneticPr fontId="1"/>
  </si>
  <si>
    <t>Other (including plant watering and irrigation)</t>
    <phoneticPr fontId="1"/>
  </si>
  <si>
    <t>Taiwan</t>
    <phoneticPr fontId="1"/>
  </si>
  <si>
    <t>Brazil</t>
    <phoneticPr fontId="1"/>
  </si>
  <si>
    <t>Hong Kong</t>
    <phoneticPr fontId="1"/>
  </si>
  <si>
    <t>Thailand</t>
    <phoneticPr fontId="1"/>
  </si>
  <si>
    <t>South Korea*</t>
    <phoneticPr fontId="1"/>
  </si>
  <si>
    <t>Philippines</t>
    <phoneticPr fontId="1"/>
  </si>
  <si>
    <t>Singapore</t>
    <phoneticPr fontId="1"/>
  </si>
  <si>
    <t>Mexico</t>
    <phoneticPr fontId="1"/>
  </si>
  <si>
    <t>Indonesia</t>
    <phoneticPr fontId="1"/>
  </si>
  <si>
    <t>Australia</t>
    <phoneticPr fontId="1"/>
  </si>
  <si>
    <t>The Netherlands</t>
    <phoneticPr fontId="1"/>
  </si>
  <si>
    <t>China</t>
    <phoneticPr fontId="1"/>
  </si>
  <si>
    <t>Malaysia</t>
    <phoneticPr fontId="1"/>
  </si>
  <si>
    <t>India</t>
    <phoneticPr fontId="1"/>
  </si>
  <si>
    <t>Vietnam</t>
    <phoneticPr fontId="1"/>
  </si>
  <si>
    <t>United States of America</t>
    <phoneticPr fontId="1"/>
  </si>
  <si>
    <t>Myanmar</t>
    <phoneticPr fontId="1"/>
  </si>
  <si>
    <t>Zhongli Plant</t>
    <phoneticPr fontId="1"/>
  </si>
  <si>
    <t>Lorena Plant</t>
    <phoneticPr fontId="1"/>
  </si>
  <si>
    <t>Tai Po Plant</t>
    <phoneticPr fontId="1"/>
  </si>
  <si>
    <t>Bangkok Plant</t>
    <phoneticPr fontId="1"/>
  </si>
  <si>
    <t>Ayutthaya Plant</t>
    <phoneticPr fontId="1"/>
  </si>
  <si>
    <t>Three plants 
(Pyeongtaek, Nonsan, Cheonan)</t>
    <phoneticPr fontId="1"/>
  </si>
  <si>
    <t>Calamba Plant</t>
    <phoneticPr fontId="1"/>
  </si>
  <si>
    <t>Singapore Plant</t>
    <phoneticPr fontId="1"/>
  </si>
  <si>
    <t>Guadalajara Plant</t>
    <phoneticPr fontId="1"/>
  </si>
  <si>
    <t>Ixtapaluca Plant</t>
    <phoneticPr fontId="1"/>
  </si>
  <si>
    <t>Sukabumi Plant</t>
    <phoneticPr fontId="1"/>
  </si>
  <si>
    <t>Surabaya Plant</t>
    <phoneticPr fontId="1"/>
  </si>
  <si>
    <t>Australia Plant</t>
    <phoneticPr fontId="1"/>
  </si>
  <si>
    <t>Almere Plant</t>
    <phoneticPr fontId="1"/>
  </si>
  <si>
    <t>Guangzhou Plant 1</t>
    <phoneticPr fontId="1"/>
  </si>
  <si>
    <t>Guangzhou Plant 2</t>
    <phoneticPr fontId="1"/>
  </si>
  <si>
    <t>Foshan Plant</t>
    <phoneticPr fontId="1"/>
  </si>
  <si>
    <t>Shanghai Plant</t>
    <phoneticPr fontId="1"/>
  </si>
  <si>
    <t>Tianjin Plant</t>
    <phoneticPr fontId="1"/>
  </si>
  <si>
    <t>Malaysia Plant</t>
    <phoneticPr fontId="1"/>
  </si>
  <si>
    <t>Sonipat/Rai Plant</t>
    <phoneticPr fontId="1"/>
  </si>
  <si>
    <t>Vietnam Plant</t>
    <phoneticPr fontId="1"/>
  </si>
  <si>
    <t>California Plant</t>
    <phoneticPr fontId="1"/>
  </si>
  <si>
    <t>Myanmar Plant</t>
    <phoneticPr fontId="1"/>
  </si>
  <si>
    <t>22. Water data at production bases in Japan</t>
    <phoneticPr fontId="1"/>
  </si>
  <si>
    <r>
      <t>(m</t>
    </r>
    <r>
      <rPr>
        <vertAlign val="superscript"/>
        <sz val="11"/>
        <rFont val="Meiryo UI"/>
        <family val="3"/>
        <charset val="128"/>
      </rPr>
      <t>3</t>
    </r>
    <r>
      <rPr>
        <sz val="11"/>
        <rFont val="Meiryo UI"/>
        <family val="3"/>
        <charset val="128"/>
      </rPr>
      <t>)</t>
    </r>
    <phoneticPr fontId="1"/>
  </si>
  <si>
    <t>Volume of water intake</t>
    <phoneticPr fontId="1"/>
  </si>
  <si>
    <t>Groundwater 
(including well water)</t>
    <phoneticPr fontId="1"/>
  </si>
  <si>
    <t>Total for Yakult Honsha plants</t>
    <phoneticPr fontId="1"/>
  </si>
  <si>
    <t>Ibaraki Plant</t>
    <phoneticPr fontId="1"/>
  </si>
  <si>
    <t>Fuji Susono Plant</t>
    <phoneticPr fontId="1"/>
  </si>
  <si>
    <t>Fuji Susono Pharmaceutical Plant</t>
    <phoneticPr fontId="1"/>
  </si>
  <si>
    <t>Total for bottling companies</t>
    <phoneticPr fontId="1"/>
  </si>
  <si>
    <t>Yakult Fukuoka Plant</t>
    <phoneticPr fontId="1"/>
  </si>
  <si>
    <r>
      <t>23. Business site reports for each region</t>
    </r>
    <r>
      <rPr>
        <b/>
        <vertAlign val="superscript"/>
        <sz val="11"/>
        <color theme="1"/>
        <rFont val="Meiryo UI"/>
        <family val="3"/>
        <charset val="128"/>
      </rPr>
      <t>*1</t>
    </r>
    <phoneticPr fontId="1"/>
  </si>
  <si>
    <t>Regions</t>
    <phoneticPr fontId="1"/>
  </si>
  <si>
    <r>
      <t>CO</t>
    </r>
    <r>
      <rPr>
        <vertAlign val="subscript"/>
        <sz val="11"/>
        <color theme="1"/>
        <rFont val="Meiryo UI"/>
        <family val="3"/>
        <charset val="128"/>
      </rPr>
      <t>2</t>
    </r>
    <r>
      <rPr>
        <sz val="11"/>
        <color theme="1"/>
        <rFont val="Meiryo UI"/>
        <family val="3"/>
        <charset val="128"/>
      </rPr>
      <t xml:space="preserve"> emissions (t)</t>
    </r>
    <phoneticPr fontId="1"/>
  </si>
  <si>
    <t>Electric power used 
(1,000 kWh)</t>
    <phoneticPr fontId="1"/>
  </si>
  <si>
    <t>Electricity usage per production unit (per filled kl)</t>
    <phoneticPr fontId="1"/>
  </si>
  <si>
    <t>Crude oil equivalent of fuel used (kl)</t>
    <phoneticPr fontId="1"/>
  </si>
  <si>
    <t>Crude oil equivalent of fuel usage per production unit (per filled kl)</t>
    <phoneticPr fontId="1"/>
  </si>
  <si>
    <r>
      <t>Water intake (m</t>
    </r>
    <r>
      <rPr>
        <vertAlign val="superscript"/>
        <sz val="11"/>
        <color theme="1"/>
        <rFont val="Meiryo UI"/>
        <family val="3"/>
        <charset val="128"/>
      </rPr>
      <t>3</t>
    </r>
    <r>
      <rPr>
        <sz val="11"/>
        <color theme="1"/>
        <rFont val="Meiryo UI"/>
        <family val="3"/>
        <charset val="128"/>
      </rPr>
      <t>)</t>
    </r>
    <phoneticPr fontId="1"/>
  </si>
  <si>
    <t>Water usage per production unit (per filled kl)</t>
    <phoneticPr fontId="1"/>
  </si>
  <si>
    <t>Asia and Oceania</t>
    <phoneticPr fontId="1"/>
  </si>
  <si>
    <t>Americas</t>
    <phoneticPr fontId="1"/>
  </si>
  <si>
    <t>Europe</t>
    <phoneticPr fontId="1"/>
  </si>
  <si>
    <t>Japan</t>
    <phoneticPr fontId="1"/>
  </si>
  <si>
    <r>
      <t>South Korea</t>
    </r>
    <r>
      <rPr>
        <vertAlign val="superscript"/>
        <sz val="11"/>
        <color theme="1"/>
        <rFont val="Meiryo UI"/>
        <family val="3"/>
        <charset val="128"/>
      </rPr>
      <t>*3</t>
    </r>
    <phoneticPr fontId="1"/>
  </si>
  <si>
    <t>Japan plants (total)</t>
    <phoneticPr fontId="1"/>
  </si>
  <si>
    <t>Zhongli Plant</t>
  </si>
  <si>
    <t>Tai Po Plant</t>
  </si>
  <si>
    <t>Ayutthaya Plant</t>
  </si>
  <si>
    <t>Pyeongtaek Plant
Nonsan Plant
Cheonan Plant</t>
    <phoneticPr fontId="1"/>
  </si>
  <si>
    <t>Sukabumi Plant</t>
  </si>
  <si>
    <t>Surabaya Plant</t>
  </si>
  <si>
    <t>Vietnam Plant</t>
  </si>
  <si>
    <t>Guangzhou Plant 1</t>
  </si>
  <si>
    <t>Guangzhou Plant 2</t>
  </si>
  <si>
    <t>Shanghai Plant</t>
  </si>
  <si>
    <t>Tianjin Plant 
(Including Plant 2)</t>
    <phoneticPr fontId="1"/>
  </si>
  <si>
    <t>24. Japan business site reports</t>
    <phoneticPr fontId="1"/>
  </si>
  <si>
    <r>
      <t>Location: 10-1 Aza Tooki, Kuroiwa, Fukushima-shi, Fukushima, 960-8520
Site area: 32,528m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Concentrated </t>
    </r>
    <r>
      <rPr>
        <i/>
        <sz val="11"/>
        <color theme="1"/>
        <rFont val="Meiryo UI"/>
        <family val="3"/>
        <charset val="128"/>
      </rPr>
      <t xml:space="preserve">Yakult </t>
    </r>
    <r>
      <rPr>
        <sz val="11"/>
        <color theme="1"/>
        <rFont val="Meiryo UI"/>
        <family val="3"/>
        <charset val="128"/>
      </rPr>
      <t>series,</t>
    </r>
    <r>
      <rPr>
        <i/>
        <sz val="11"/>
        <color theme="1"/>
        <rFont val="Meiryo UI"/>
        <family val="3"/>
        <charset val="128"/>
      </rPr>
      <t xml:space="preserve"> Sofuhl, Cupde Yakult, Mil-Mil, Mil-Mil S</t>
    </r>
  </si>
  <si>
    <t>Water intake 
(1,000 ㎥）</t>
    <phoneticPr fontId="1"/>
  </si>
  <si>
    <r>
      <t>Fuel used (kl on a crude oil conversion basis) (Scope 1)</t>
    </r>
    <r>
      <rPr>
        <vertAlign val="superscript"/>
        <sz val="11"/>
        <color theme="1"/>
        <rFont val="Meiryo UI"/>
        <family val="3"/>
        <charset val="128"/>
      </rPr>
      <t>*2</t>
    </r>
  </si>
  <si>
    <t>Electric power used (1,000 kWh) (Scope 2)</t>
    <phoneticPr fontId="1"/>
  </si>
  <si>
    <t>Waste generated 　(t)</t>
    <phoneticPr fontId="1"/>
  </si>
  <si>
    <r>
      <t>CO</t>
    </r>
    <r>
      <rPr>
        <vertAlign val="subscript"/>
        <sz val="11"/>
        <color theme="1"/>
        <rFont val="Meiryo UI"/>
        <family val="3"/>
        <charset val="128"/>
      </rPr>
      <t>2</t>
    </r>
    <r>
      <rPr>
        <sz val="11"/>
        <color theme="1"/>
        <rFont val="Meiryo UI"/>
        <family val="3"/>
        <charset val="128"/>
      </rPr>
      <t>　(t)</t>
    </r>
    <phoneticPr fontId="1"/>
  </si>
  <si>
    <t>SOx　(t)</t>
    <phoneticPr fontId="1"/>
  </si>
  <si>
    <t>BOD　(t)</t>
    <phoneticPr fontId="1"/>
  </si>
  <si>
    <t>NOx　(t)</t>
    <phoneticPr fontId="1"/>
  </si>
  <si>
    <r>
      <t>Location: 1232-2 Oaza Kawatsuma, Goka-machi, Sashima-gun, Ibaraki 306-0314
Site area: 56,191 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Concentrated </t>
    </r>
    <r>
      <rPr>
        <i/>
        <sz val="11"/>
        <color theme="1"/>
        <rFont val="Meiryo UI"/>
        <family val="3"/>
        <charset val="128"/>
      </rPr>
      <t>Yakult</t>
    </r>
    <r>
      <rPr>
        <sz val="11"/>
        <color theme="1"/>
        <rFont val="Meiryo UI"/>
        <family val="3"/>
        <charset val="128"/>
      </rPr>
      <t xml:space="preserve"> series, </t>
    </r>
    <r>
      <rPr>
        <i/>
        <sz val="11"/>
        <color theme="1"/>
        <rFont val="Meiryo UI"/>
        <family val="3"/>
        <charset val="128"/>
      </rPr>
      <t>Y1000</t>
    </r>
    <phoneticPr fontId="1"/>
  </si>
  <si>
    <r>
      <t>Location: 653-1 Aza Juzaburo, Shimowada, Susono-shi, Shizuoka 410-1105
Site area: 192,738 m</t>
    </r>
    <r>
      <rPr>
        <vertAlign val="superscript"/>
        <sz val="11"/>
        <rFont val="Meiryo UI"/>
        <family val="3"/>
        <charset val="128"/>
      </rPr>
      <t>2</t>
    </r>
    <r>
      <rPr>
        <sz val="11"/>
        <rFont val="Meiryo UI"/>
        <family val="3"/>
        <charset val="128"/>
      </rPr>
      <t xml:space="preserve">
Products</t>
    </r>
    <r>
      <rPr>
        <vertAlign val="superscript"/>
        <sz val="11"/>
        <rFont val="Meiryo UI"/>
        <family val="3"/>
        <charset val="128"/>
      </rPr>
      <t>*1</t>
    </r>
    <r>
      <rPr>
        <sz val="11"/>
        <rFont val="Meiryo UI"/>
        <family val="3"/>
        <charset val="128"/>
      </rPr>
      <t xml:space="preserve">: Concentrated </t>
    </r>
    <r>
      <rPr>
        <i/>
        <sz val="11"/>
        <rFont val="Meiryo UI"/>
        <family val="3"/>
        <charset val="128"/>
      </rPr>
      <t xml:space="preserve">Yakult </t>
    </r>
    <r>
      <rPr>
        <sz val="11"/>
        <rFont val="Meiryo UI"/>
        <family val="3"/>
        <charset val="128"/>
      </rPr>
      <t>series</t>
    </r>
    <r>
      <rPr>
        <i/>
        <sz val="11"/>
        <rFont val="Meiryo UI"/>
        <family val="3"/>
        <charset val="128"/>
      </rPr>
      <t xml:space="preserve">, Yakult 1000, Joie, </t>
    </r>
    <r>
      <rPr>
        <sz val="11"/>
        <rFont val="Meiryo UI"/>
        <family val="3"/>
        <charset val="128"/>
      </rPr>
      <t>quasi-drug products, pharmaceutical products, active pharmaceutical ingredients</t>
    </r>
    <phoneticPr fontId="1"/>
  </si>
  <si>
    <r>
      <t>Location: 1838-266 Aza Nakao, Toda, Shijimi-cho, Miki-shi, Hyogo 673-0514
Site area: 80,874m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Concentrated </t>
    </r>
    <r>
      <rPr>
        <i/>
        <sz val="11"/>
        <color theme="1"/>
        <rFont val="Meiryo UI"/>
        <family val="3"/>
        <charset val="128"/>
      </rPr>
      <t>Yakult</t>
    </r>
    <r>
      <rPr>
        <sz val="11"/>
        <color theme="1"/>
        <rFont val="Meiryo UI"/>
        <family val="3"/>
        <charset val="128"/>
      </rPr>
      <t xml:space="preserve"> series</t>
    </r>
    <r>
      <rPr>
        <i/>
        <sz val="11"/>
        <color theme="1"/>
        <rFont val="Meiryo UI"/>
        <family val="3"/>
        <charset val="128"/>
      </rPr>
      <t>, Sofuhl, Mil-Mil, BF-1, Pretio</t>
    </r>
  </si>
  <si>
    <r>
      <t>Location: 2300 Tamichigari, Kanzaki-machi, Kanzaki-shi, Saga 842-0002
Site area: 25,238 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Concentrated </t>
    </r>
    <r>
      <rPr>
        <i/>
        <sz val="11"/>
        <color theme="1"/>
        <rFont val="Meiryo UI"/>
        <family val="3"/>
        <charset val="128"/>
      </rPr>
      <t>Yakult</t>
    </r>
    <r>
      <rPr>
        <sz val="11"/>
        <color theme="1"/>
        <rFont val="Meiryo UI"/>
        <family val="3"/>
        <charset val="128"/>
      </rPr>
      <t xml:space="preserve"> series,</t>
    </r>
    <r>
      <rPr>
        <i/>
        <sz val="11"/>
        <color theme="1"/>
        <rFont val="Meiryo UI"/>
        <family val="3"/>
        <charset val="128"/>
      </rPr>
      <t xml:space="preserve"> Y1000, Mil-Mil S</t>
    </r>
  </si>
  <si>
    <t>Fuji Susono Plant/Fuji Susono Pharmaceutical Plant</t>
    <phoneticPr fontId="1"/>
  </si>
  <si>
    <r>
      <t>Location: 2-5-10 Kugenumashinmei, Fujisawa-shi, Kanagawa 251-0021
Site area: 4,394 m</t>
    </r>
    <r>
      <rPr>
        <vertAlign val="superscript"/>
        <sz val="11"/>
        <color theme="1"/>
        <rFont val="Meiryo UI"/>
        <family val="3"/>
        <charset val="128"/>
      </rPr>
      <t>2</t>
    </r>
    <r>
      <rPr>
        <sz val="11"/>
        <color theme="1"/>
        <rFont val="Meiryo UI"/>
        <family val="3"/>
        <charset val="128"/>
      </rPr>
      <t xml:space="preserve">
Products</t>
    </r>
    <r>
      <rPr>
        <vertAlign val="superscript"/>
        <sz val="10"/>
        <color theme="1"/>
        <rFont val="Meiryo UI"/>
        <family val="3"/>
        <charset val="128"/>
      </rPr>
      <t>*1</t>
    </r>
    <r>
      <rPr>
        <sz val="11"/>
        <color theme="1"/>
        <rFont val="Meiryo UI"/>
        <family val="3"/>
        <charset val="128"/>
      </rPr>
      <t xml:space="preserve">: Basic skin-care products including </t>
    </r>
    <r>
      <rPr>
        <i/>
        <sz val="11"/>
        <color theme="1"/>
        <rFont val="Meiryo UI"/>
        <family val="3"/>
        <charset val="128"/>
      </rPr>
      <t>PARABIO and REVECY</t>
    </r>
  </si>
  <si>
    <t>Yakult Central Institute</t>
  </si>
  <si>
    <r>
      <t>Location: 5-11 Izumi, Kunitachi-shi, Tokyo 186-8650
Site area: 29,779 m</t>
    </r>
    <r>
      <rPr>
        <vertAlign val="superscript"/>
        <sz val="11"/>
        <rFont val="Meiryo UI"/>
        <family val="3"/>
        <charset val="128"/>
      </rPr>
      <t>2</t>
    </r>
    <r>
      <rPr>
        <sz val="11"/>
        <rFont val="Meiryo UI"/>
        <family val="3"/>
        <charset val="128"/>
      </rPr>
      <t xml:space="preserve">
Note: For main research areas and ﬁelds, see p. 52.</t>
    </r>
    <phoneticPr fontId="1"/>
  </si>
  <si>
    <t>*	1 As of March 2024
*	2 City gas and LPG are the predominantly used fuels</t>
    <phoneticPr fontId="1"/>
  </si>
  <si>
    <t>Social data</t>
  </si>
  <si>
    <t>Social data</t>
    <phoneticPr fontId="1"/>
  </si>
  <si>
    <t>Japan (%)</t>
    <phoneticPr fontId="1"/>
  </si>
  <si>
    <t>Outside Japan (%)</t>
  </si>
  <si>
    <t>2. Community investment (social contribution activities)</t>
    <phoneticPr fontId="1"/>
  </si>
  <si>
    <t>Amount invested (million yen)</t>
    <phoneticPr fontId="1"/>
  </si>
  <si>
    <t>3. CSR procurement survey results (fiscal 2023)</t>
    <phoneticPr fontId="1"/>
  </si>
  <si>
    <t xml:space="preserve">
Target: Primary business partners of Yakult Honsha’s dairy products, soft drinks, cosmetics and pharmaceutical divisions/Number of responses: 94 companies (99% response rate)</t>
    <phoneticPr fontId="1"/>
  </si>
  <si>
    <t>Number of questions</t>
    <phoneticPr fontId="1"/>
  </si>
  <si>
    <t>Main questions (examples)</t>
    <phoneticPr fontId="1"/>
  </si>
  <si>
    <t>Average score (%)*</t>
    <phoneticPr fontId="1"/>
  </si>
  <si>
    <t>Percentage of responses (%)</t>
    <phoneticPr fontId="1"/>
  </si>
  <si>
    <t>Level 3:</t>
    <phoneticPr fontId="1"/>
  </si>
  <si>
    <t>Level 2:</t>
    <phoneticPr fontId="1"/>
  </si>
  <si>
    <t>Level 1:</t>
    <phoneticPr fontId="1"/>
  </si>
  <si>
    <t>Responded with “action being taken”</t>
    <phoneticPr fontId="1"/>
  </si>
  <si>
    <t>Responded with “action being planned”</t>
  </si>
  <si>
    <t>Responded with “no action being taken”</t>
    <phoneticPr fontId="1"/>
  </si>
  <si>
    <t>1. Corporate governance related to CSR</t>
    <phoneticPr fontId="1"/>
  </si>
  <si>
    <t>2. Human rights</t>
  </si>
  <si>
    <t>3. Labor practices</t>
  </si>
  <si>
    <t>4. Environment</t>
  </si>
  <si>
    <t>5. Fair business</t>
  </si>
  <si>
    <t>6. Quality and safety</t>
  </si>
  <si>
    <t>7. Information security</t>
  </si>
  <si>
    <t>8. Supply chain</t>
  </si>
  <si>
    <t>9. Coexisting with the local community</t>
    <phoneticPr fontId="1"/>
  </si>
  <si>
    <t>Total</t>
  </si>
  <si>
    <t>Have you established a vision, long-term goals, key areas, etc. for CSR in general?</t>
  </si>
  <si>
    <t>Have you established a vision, long-term goals, key areas, etc. for CSR in general?</t>
    <phoneticPr fontId="1"/>
  </si>
  <si>
    <t>Have you had any human rights issues in the last year, such as harassment, discrimination or labor issues with foreign technical trainees?</t>
    <phoneticPr fontId="1"/>
  </si>
  <si>
    <t>Are you taking action for fair application of working hours, holidays, paid leave, etc.?</t>
  </si>
  <si>
    <t>Are you taking action for fair application of working hours, holidays, paid leave, etc.?</t>
    <phoneticPr fontId="1"/>
  </si>
  <si>
    <t>Do you have your own company policy and implementation system in line with our policies and guidelines on quality and safety of products and services?</t>
  </si>
  <si>
    <t>Do you have your own company policy and implementation system in line with our policies and guidelines on quality and safety of products and services?</t>
    <phoneticPr fontId="1"/>
  </si>
  <si>
    <t>Do you have a mechanism or initiatives related to personal data and privacy protection?</t>
  </si>
  <si>
    <t>Do you have a mechanism or initiatives related to personal data and privacy protection?</t>
    <phoneticPr fontId="1"/>
  </si>
  <si>
    <t>Are you taking action to reduce the social and environmental burden of the production process or products and services?</t>
  </si>
  <si>
    <t>Are you taking action to reduce the social and environmental burden of the production process or products and services?</t>
    <phoneticPr fontId="1"/>
  </si>
  <si>
    <t>*  Score for each item calculated based on a score of 3 points for Level 3, 2 points for Level 2, and 1 point for Level 1</t>
    <phoneticPr fontId="1"/>
  </si>
  <si>
    <t>Note:  Additional questions also asked to confirm details, depending on the content of  the response.</t>
    <phoneticPr fontId="1"/>
  </si>
  <si>
    <t>Number of business partners by average score (Japan)</t>
    <phoneticPr fontId="1"/>
  </si>
  <si>
    <t>Average score</t>
    <phoneticPr fontId="1"/>
  </si>
  <si>
    <t>Number of companies</t>
    <phoneticPr fontId="1"/>
  </si>
  <si>
    <t>90% or higher</t>
    <phoneticPr fontId="1"/>
  </si>
  <si>
    <t>80%–below 90%</t>
    <phoneticPr fontId="1"/>
  </si>
  <si>
    <t>Absent or incomplete response</t>
    <phoneticPr fontId="1"/>
  </si>
  <si>
    <t>Total</t>
    <phoneticPr fontId="1"/>
  </si>
  <si>
    <t>Have you had any human rights issues in the last year, such as harassment, discrimination, or labor issues on foreign technical trainees?</t>
  </si>
  <si>
    <t>Are there regulations or initiatives to build proper relationships with local authorities and government officials in Japan and overseas in carrying out business activities (e.g., prohibition  of bribery)?</t>
  </si>
  <si>
    <t>Are you taking action to promote CSR activities in the supply  chain, such as by conducting field surveys of business partners?</t>
  </si>
  <si>
    <r>
      <t>Are you taking action to reduce CO</t>
    </r>
    <r>
      <rPr>
        <vertAlign val="subscript"/>
        <sz val="10"/>
        <rFont val="Meiryo UI"/>
        <family val="3"/>
        <charset val="128"/>
      </rPr>
      <t>2</t>
    </r>
    <r>
      <rPr>
        <sz val="10"/>
        <rFont val="Meiryo UI"/>
        <family val="3"/>
        <charset val="128"/>
      </rPr>
      <t xml:space="preserve"> and other greenhouse gas emissions, or to use energy efficiently?</t>
    </r>
    <phoneticPr fontId="1"/>
  </si>
  <si>
    <t>Number of business partners by average score (overseas)</t>
    <phoneticPr fontId="1"/>
  </si>
  <si>
    <t>4. Green procurement ratio</t>
    <phoneticPr fontId="1"/>
  </si>
  <si>
    <t>Green procurement ratio (%)</t>
    <phoneticPr fontId="1"/>
  </si>
  <si>
    <t>5. Locally procured raw materials</t>
    <phoneticPr fontId="1"/>
  </si>
  <si>
    <t xml:space="preserve">Fiscal year </t>
    <phoneticPr fontId="1"/>
  </si>
  <si>
    <t xml:space="preserve">Japan* (%) </t>
    <phoneticPr fontId="1"/>
  </si>
  <si>
    <t xml:space="preserve">Asia/Oceania (%) </t>
    <phoneticPr fontId="1"/>
  </si>
  <si>
    <t xml:space="preserve">The Americas  (%) </t>
    <phoneticPr fontId="1"/>
  </si>
  <si>
    <t xml:space="preserve">Europe (%) </t>
    <phoneticPr fontId="1"/>
  </si>
  <si>
    <t>* Results for dairy product raw materials</t>
    <phoneticPr fontId="1"/>
  </si>
  <si>
    <t>Graduate school graduate</t>
    <phoneticPr fontId="1"/>
  </si>
  <si>
    <t>University graduate (career track)</t>
    <phoneticPr fontId="1"/>
  </si>
  <si>
    <t>University graduate (general track)</t>
    <phoneticPr fontId="1"/>
  </si>
  <si>
    <t>Junior college graduate</t>
    <phoneticPr fontId="1"/>
  </si>
  <si>
    <t>Vocational school graduate</t>
    <phoneticPr fontId="1"/>
  </si>
  <si>
    <t>Starting monthly salary (yen)</t>
    <phoneticPr fontId="1"/>
  </si>
  <si>
    <t>Comparison with minimum wage (%)</t>
    <phoneticPr fontId="1"/>
  </si>
  <si>
    <t>Note:  Minimum wage calculated using the minimum wage for Tokyo (1,113 yen per hour) working 20.42 days per month, 7.5 hours per day. Our salary system is based on the level of each employee, and there is no difference between male and female employees in the same level or role.</t>
    <phoneticPr fontId="1"/>
  </si>
  <si>
    <t>Regular employees</t>
    <phoneticPr fontId="1"/>
  </si>
  <si>
    <t>　Male</t>
    <phoneticPr fontId="1"/>
  </si>
  <si>
    <t>　Female</t>
    <phoneticPr fontId="1"/>
  </si>
  <si>
    <t>Full-time contract employees</t>
    <phoneticPr fontId="1"/>
  </si>
  <si>
    <t>Female employee ratio (%)</t>
    <phoneticPr fontId="1"/>
  </si>
  <si>
    <t>Ratio of non-regular employees (%)</t>
    <phoneticPr fontId="1"/>
  </si>
  <si>
    <t>Average age (years)</t>
    <phoneticPr fontId="1"/>
  </si>
  <si>
    <t>Average length of service (years)</t>
    <phoneticPr fontId="1"/>
  </si>
  <si>
    <t>Average wage for 30-year-olds (yen/month)</t>
  </si>
  <si>
    <t>Number of newly hired</t>
  </si>
  <si>
    <t>Mid-career recruitment ratio (%)</t>
  </si>
  <si>
    <t>New graduates’ retention rate after three years (%)</t>
    <phoneticPr fontId="1"/>
  </si>
  <si>
    <t>Overall turnover rate (%)</t>
    <phoneticPr fontId="1"/>
  </si>
  <si>
    <t>Turnover rate for personal reasons (%)</t>
  </si>
  <si>
    <t>Total working hours</t>
  </si>
  <si>
    <t>Fixed-term employees</t>
    <phoneticPr fontId="1"/>
  </si>
  <si>
    <t>Fixed-term employees (number)</t>
  </si>
  <si>
    <t>Employees with nonguaranteed working hours (number)</t>
    <phoneticPr fontId="1"/>
  </si>
  <si>
    <t>Full-time employees (number)</t>
  </si>
  <si>
    <t>Part-time employees (number)</t>
  </si>
  <si>
    <t>Nonemployee workers</t>
    <phoneticPr fontId="1"/>
  </si>
  <si>
    <t>Nonemployee workers (number)</t>
    <phoneticPr fontId="1"/>
  </si>
  <si>
    <t>Note 2: All nonemployee workers are workers seconded from consolidated companies (engaged in manufacturing tasks, etc.)</t>
    <phoneticPr fontId="1"/>
  </si>
  <si>
    <t>7. Human resources data (Yakult Honsha)</t>
    <phoneticPr fontId="1"/>
  </si>
  <si>
    <t>8. Yakult Group companies outside Japan (As of December 2023)</t>
    <phoneticPr fontId="1"/>
  </si>
  <si>
    <t>Male</t>
    <phoneticPr fontId="1"/>
  </si>
  <si>
    <t>Female</t>
    <phoneticPr fontId="1"/>
  </si>
  <si>
    <t>Management staff*</t>
    <phoneticPr fontId="1"/>
  </si>
  <si>
    <t>Female management staff*</t>
    <phoneticPr fontId="1"/>
  </si>
  <si>
    <t>Japanese officers</t>
    <phoneticPr fontId="1"/>
  </si>
  <si>
    <t>Non-Japanese officers</t>
    <phoneticPr fontId="1"/>
  </si>
  <si>
    <t>Japanese management staff*</t>
    <phoneticPr fontId="1"/>
  </si>
  <si>
    <t>Non-Japanese management staff*</t>
    <phoneticPr fontId="1"/>
  </si>
  <si>
    <t>Ratio of 
non-regular employees (%)</t>
    <phoneticPr fontId="1"/>
  </si>
  <si>
    <t>Turnover rate for regular employees
– total (%)</t>
    <phoneticPr fontId="1"/>
  </si>
  <si>
    <t>Turnover rate for regular employees
– male (%)</t>
    <phoneticPr fontId="1"/>
  </si>
  <si>
    <t>Turnover rate for regular employees
– female (%)</t>
    <phoneticPr fontId="1"/>
  </si>
  <si>
    <t>Turnover rate for regular employees for personal reasons (%)</t>
    <phoneticPr fontId="1"/>
  </si>
  <si>
    <t>　Asia/Oceania</t>
    <phoneticPr fontId="1"/>
  </si>
  <si>
    <t>　The Americas</t>
    <phoneticPr fontId="1"/>
  </si>
  <si>
    <t>　Europe</t>
    <phoneticPr fontId="1"/>
  </si>
  <si>
    <t xml:space="preserve">* Management staff are those at manager level and above </t>
    <phoneticPr fontId="1"/>
  </si>
  <si>
    <t>Training time (total hours)</t>
  </si>
  <si>
    <t>Training time (hours) per person</t>
  </si>
  <si>
    <t>Training cost (yen) per person</t>
  </si>
  <si>
    <t>Note: Figures for 2020 are lower than previous years due to the COVID-19 pandemic.</t>
    <phoneticPr fontId="1"/>
  </si>
  <si>
    <t>10. Shirota-ism workshops: Numbers of workshops and participants (Yakult Honsha)</t>
    <phoneticPr fontId="1"/>
  </si>
  <si>
    <t>Number of workshops</t>
  </si>
  <si>
    <t>Participants</t>
  </si>
  <si>
    <t>Note: Figures for 2020 are lower than previous years because training schedules were reduced due to the COVID-19 pandemic.</t>
    <phoneticPr fontId="1"/>
  </si>
  <si>
    <t>11. Number and ratio of female managers (Yakult Honsha, overseas offices)</t>
    <phoneticPr fontId="1"/>
  </si>
  <si>
    <t>Japan: Number of female managers</t>
  </si>
  <si>
    <t>Japan: Ratio of female managers (%)</t>
  </si>
  <si>
    <t>Overseas: Ratio of female managers (%)</t>
  </si>
  <si>
    <t>Japan: Rate of employees
with disabilities (%)</t>
    <phoneticPr fontId="1"/>
  </si>
  <si>
    <t>Japan: Statutory target
employment rate (%)</t>
    <phoneticPr fontId="1"/>
  </si>
  <si>
    <t>Overseas: Rate of employees
with disabilities (%)*</t>
    <phoneticPr fontId="1"/>
  </si>
  <si>
    <t>Number of persons at mandatory retirement age</t>
    <phoneticPr fontId="1"/>
  </si>
  <si>
    <t>Number of persons in continuous employment at Yakult Honsha</t>
    <phoneticPr fontId="1"/>
  </si>
  <si>
    <t>Number of continuous workers who transfer to another company</t>
    <phoneticPr fontId="1"/>
  </si>
  <si>
    <t>Number of persons who choose to retire</t>
    <phoneticPr fontId="1"/>
  </si>
  <si>
    <t>Rate of continuous employment* (%)</t>
    <phoneticPr fontId="1"/>
  </si>
  <si>
    <t>* Including those persons who have transferred to another company</t>
    <phoneticPr fontId="1"/>
  </si>
  <si>
    <t>14. Percentage of annual paid leave taken and average overtime hours per month (per person) (Yakult Honsha)</t>
    <phoneticPr fontId="1"/>
  </si>
  <si>
    <t>13. Rate of continuous employment at retirement age (Yakult Honsha)</t>
    <phoneticPr fontId="1"/>
  </si>
  <si>
    <t>12. Rate of employees with disabilities (Yakult Honsha, overseas offices)</t>
    <phoneticPr fontId="1"/>
  </si>
  <si>
    <t>Percentage of annual paid leave taken (%)</t>
  </si>
  <si>
    <t>Average overtime hours (per month)</t>
  </si>
  <si>
    <t>Male employees
(number of people/utilization rate*)</t>
    <phoneticPr fontId="1"/>
  </si>
  <si>
    <t>Female employees
(number of people/utilization rate)</t>
    <phoneticPr fontId="1"/>
  </si>
  <si>
    <t>* Rate of male employees taking parental leave: Number of male employees taking parental leave during the fiscal year in question divided by the number of male employees whose spouse has given birth during that fiscal year</t>
    <phoneticPr fontId="1"/>
  </si>
  <si>
    <t>Note: Disclosed rates rounded down to whole numbers.</t>
    <phoneticPr fontId="1"/>
  </si>
  <si>
    <t>18/19%</t>
  </si>
  <si>
    <t>10/15%</t>
  </si>
  <si>
    <t>83/86%</t>
  </si>
  <si>
    <t>67/95%</t>
  </si>
  <si>
    <t>63/95%</t>
  </si>
  <si>
    <t>37/100%</t>
  </si>
  <si>
    <t>26/100%</t>
  </si>
  <si>
    <t>35/100%</t>
  </si>
  <si>
    <t>30/100%</t>
  </si>
  <si>
    <t>16. Work accident frequency rate and severity rate (Yakult Honsha)</t>
    <phoneticPr fontId="1"/>
  </si>
  <si>
    <r>
      <t>Work accident frequency rate</t>
    </r>
    <r>
      <rPr>
        <vertAlign val="superscript"/>
        <sz val="11"/>
        <color theme="1"/>
        <rFont val="Meiryo UI"/>
        <family val="3"/>
        <charset val="128"/>
      </rPr>
      <t>*1</t>
    </r>
    <phoneticPr fontId="1"/>
  </si>
  <si>
    <r>
      <t>Work accident severity rate</t>
    </r>
    <r>
      <rPr>
        <vertAlign val="superscript"/>
        <sz val="11"/>
        <color theme="1"/>
        <rFont val="Meiryo UI"/>
        <family val="3"/>
        <charset val="128"/>
      </rPr>
      <t>*2</t>
    </r>
    <phoneticPr fontId="1"/>
  </si>
  <si>
    <r>
      <t>Per-employee work accident rate</t>
    </r>
    <r>
      <rPr>
        <vertAlign val="superscript"/>
        <sz val="11"/>
        <color theme="1"/>
        <rFont val="Meiryo UI"/>
        <family val="3"/>
        <charset val="128"/>
      </rPr>
      <t>*3</t>
    </r>
    <phoneticPr fontId="1"/>
  </si>
  <si>
    <r>
      <t>Whole industry average</t>
    </r>
    <r>
      <rPr>
        <vertAlign val="superscript"/>
        <sz val="11"/>
        <color theme="1"/>
        <rFont val="Meiryo UI"/>
        <family val="3"/>
        <charset val="128"/>
      </rPr>
      <t>*4</t>
    </r>
    <phoneticPr fontId="1"/>
  </si>
  <si>
    <t>*1 Work accident frequency rate: Injuries and deaths caused by work accidents÷Total work hours x 1,000,000
*2 Work accident severity rate: Number of work days lost÷Total work hours x 1,000
*3 Per-employee work accident rate: Number of accidents÷Number of employees
*4 Whole industry average: Partial extract from the Ministry of Health, Labour and Welfare’s Survey on Industrial Accidents (2022)</t>
    <phoneticPr fontId="1"/>
  </si>
  <si>
    <t>17. Human rights awareness training</t>
    <phoneticPr fontId="1"/>
  </si>
  <si>
    <t>Human rights awareness training (Diversity training for newly appointed managers)</t>
  </si>
  <si>
    <t>Human rights awareness training (Training for new employees)</t>
    <phoneticPr fontId="1"/>
  </si>
  <si>
    <t>* Carried out during new line manager training in fiscal 2021</t>
    <phoneticPr fontId="1"/>
  </si>
  <si>
    <t>1 session
90 participants</t>
    <phoneticPr fontId="1"/>
  </si>
  <si>
    <t>1 session
72 participants</t>
    <phoneticPr fontId="1"/>
  </si>
  <si>
    <t>1 session
68 participants</t>
    <phoneticPr fontId="1"/>
  </si>
  <si>
    <t>1 session
89 participants</t>
    <phoneticPr fontId="1"/>
  </si>
  <si>
    <t>7 sessions
200 participants</t>
    <phoneticPr fontId="1"/>
  </si>
  <si>
    <t>3 sessions
70 participants</t>
    <phoneticPr fontId="1"/>
  </si>
  <si>
    <t>1 session
30 participants</t>
    <phoneticPr fontId="1"/>
  </si>
  <si>
    <t>1 session
34* participants</t>
    <phoneticPr fontId="1"/>
  </si>
  <si>
    <t>1 session
117 participants</t>
    <phoneticPr fontId="1"/>
  </si>
  <si>
    <t>15. Number of employees taking parental leave (Yakult Honsha)</t>
    <phoneticPr fontId="1"/>
  </si>
  <si>
    <t>Yakult Honsha plants, bottling companies in Japan (11 dairy product plants)</t>
    <phoneticPr fontId="1"/>
  </si>
  <si>
    <t>Marketing companies in Japan (101 in total)</t>
    <phoneticPr fontId="1"/>
  </si>
  <si>
    <t>*2 Acquisition rate at plants both in and outside Japan: 5.1%</t>
    <phoneticPr fontId="1"/>
  </si>
  <si>
    <t xml:space="preserve">18.  Certifications acquired for product quality </t>
    <phoneticPr fontId="1"/>
  </si>
  <si>
    <t>Type</t>
    <phoneticPr fontId="1"/>
  </si>
  <si>
    <t>Inquiries</t>
    <phoneticPr fontId="1"/>
  </si>
  <si>
    <t>Applications</t>
    <phoneticPr fontId="1"/>
  </si>
  <si>
    <t>Complaints</t>
    <phoneticPr fontId="1"/>
  </si>
  <si>
    <t>Discontinuations/suspensions</t>
    <phoneticPr fontId="1"/>
  </si>
  <si>
    <t>Changes</t>
    <phoneticPr fontId="1"/>
  </si>
  <si>
    <t>19. Customer consultation</t>
    <phoneticPr fontId="1"/>
  </si>
  <si>
    <t>Governance data</t>
    <phoneticPr fontId="1"/>
  </si>
  <si>
    <t>1. Governance organization</t>
    <phoneticPr fontId="1"/>
  </si>
  <si>
    <t xml:space="preserve">Fiscal year </t>
  </si>
  <si>
    <t>Type of organization</t>
    <phoneticPr fontId="1"/>
  </si>
  <si>
    <t>Directors</t>
    <phoneticPr fontId="1"/>
  </si>
  <si>
    <t>　Including: Outside Directors</t>
    <phoneticPr fontId="1"/>
  </si>
  <si>
    <t>　Including: Independent Directors</t>
    <phoneticPr fontId="1"/>
  </si>
  <si>
    <t>　Including: Female Directors</t>
    <phoneticPr fontId="1"/>
  </si>
  <si>
    <t>Directors’ term of office (years)</t>
    <phoneticPr fontId="1"/>
  </si>
  <si>
    <t>Chair of Board of Directors</t>
    <phoneticPr fontId="1"/>
  </si>
  <si>
    <t>Auditors</t>
    <phoneticPr fontId="1"/>
  </si>
  <si>
    <t>　Including: Outside Auditors</t>
    <phoneticPr fontId="1"/>
  </si>
  <si>
    <t>　Including: Independent Auditors</t>
    <phoneticPr fontId="1"/>
  </si>
  <si>
    <t>　Including: Female Auditors</t>
    <phoneticPr fontId="1"/>
  </si>
  <si>
    <t>Auditors’ term of office (years)</t>
    <phoneticPr fontId="1"/>
  </si>
  <si>
    <t>Company
with Audit &amp;
Supervisory Board</t>
    <phoneticPr fontId="1"/>
  </si>
  <si>
    <t>Note: As of the end of June 2024.</t>
    <phoneticPr fontId="1"/>
  </si>
  <si>
    <t>President</t>
  </si>
  <si>
    <t>Governance data</t>
  </si>
  <si>
    <t>2. Frequency of meetings</t>
    <phoneticPr fontId="1"/>
  </si>
  <si>
    <t xml:space="preserve">Board of Directors </t>
    <phoneticPr fontId="1"/>
  </si>
  <si>
    <t>Internal Directors’ attendance rate at Board of Directors meetings (%)</t>
    <phoneticPr fontId="1"/>
  </si>
  <si>
    <t>Outside Directors’ attendance rate at Board of Directors meetings (%)</t>
    <phoneticPr fontId="1"/>
  </si>
  <si>
    <t xml:space="preserve">Audit &amp; Supervisory Board </t>
    <phoneticPr fontId="1"/>
  </si>
  <si>
    <t>Audit &amp; Supervisory Board Members’ attendance rate at Audit &amp; Supervisory Board meetings (%)</t>
    <phoneticPr fontId="1"/>
  </si>
  <si>
    <t xml:space="preserve">Compliance Committee </t>
    <phoneticPr fontId="1"/>
  </si>
  <si>
    <t xml:space="preserve">Corporate Ethics Committee </t>
    <phoneticPr fontId="1"/>
  </si>
  <si>
    <t>CSR Promotion Committee</t>
    <phoneticPr fontId="1"/>
  </si>
  <si>
    <r>
      <t>98%</t>
    </r>
    <r>
      <rPr>
        <sz val="8"/>
        <color theme="1"/>
        <rFont val="Meiryo UI"/>
        <family val="3"/>
        <charset val="128"/>
      </rPr>
      <t>*2</t>
    </r>
    <phoneticPr fontId="1"/>
  </si>
  <si>
    <r>
      <t>98%</t>
    </r>
    <r>
      <rPr>
        <sz val="8"/>
        <color theme="1"/>
        <rFont val="Meiryo UI"/>
        <family val="3"/>
        <charset val="128"/>
      </rPr>
      <t>*4</t>
    </r>
    <phoneticPr fontId="1"/>
  </si>
  <si>
    <r>
      <t>94％</t>
    </r>
    <r>
      <rPr>
        <sz val="8"/>
        <color theme="1"/>
        <rFont val="Meiryo UI"/>
        <family val="3"/>
        <charset val="128"/>
      </rPr>
      <t>*3</t>
    </r>
    <phoneticPr fontId="1"/>
  </si>
  <si>
    <r>
      <t>96%</t>
    </r>
    <r>
      <rPr>
        <sz val="8"/>
        <color theme="1"/>
        <rFont val="Meiryo UI"/>
        <family val="3"/>
        <charset val="128"/>
      </rPr>
      <t>*5</t>
    </r>
    <phoneticPr fontId="1"/>
  </si>
  <si>
    <r>
      <t>Committee to Address Plastic Containers</t>
    </r>
    <r>
      <rPr>
        <vertAlign val="superscript"/>
        <sz val="11"/>
        <color theme="1"/>
        <rFont val="Meiryo UI"/>
        <family val="3"/>
        <charset val="128"/>
      </rPr>
      <t>*1</t>
    </r>
    <phoneticPr fontId="1"/>
  </si>
  <si>
    <t>Outside Auditors’ attendance rate at Audit &amp; Supervisory Board meetings (%)</t>
    <phoneticPr fontId="1"/>
  </si>
  <si>
    <t>3. Number of audit reports</t>
    <phoneticPr fontId="1"/>
  </si>
  <si>
    <t>Audit &amp; Supervisory Board Member audits</t>
    <phoneticPr fontId="1"/>
  </si>
  <si>
    <t>Internal audits</t>
    <phoneticPr fontId="1"/>
  </si>
  <si>
    <t>Accounting audits</t>
    <phoneticPr fontId="1"/>
  </si>
  <si>
    <t>4. Remuneration (amount)</t>
    <phoneticPr fontId="1"/>
  </si>
  <si>
    <t>Remuneration of directors</t>
    <phoneticPr fontId="1"/>
  </si>
  <si>
    <t>Remuneration of auditors</t>
    <phoneticPr fontId="1"/>
  </si>
  <si>
    <t>*	1 Amount of remuneration of directors and auditors in the 68th business report
*	2 Amount of remuneration of directors and auditors in the 69th business report
*	3 Amount of remuneration of directors and auditors in the 70th business report
*	4 Total amount of remuneration of directors and auditors in the 71st business report
*	5 Total amount of remuneration of directors and auditors in the 72nd business report</t>
    <phoneticPr fontId="1"/>
  </si>
  <si>
    <r>
      <t>2019</t>
    </r>
    <r>
      <rPr>
        <vertAlign val="superscript"/>
        <sz val="11"/>
        <rFont val="Meiryo UI"/>
        <family val="3"/>
        <charset val="128"/>
      </rPr>
      <t>*1</t>
    </r>
    <phoneticPr fontId="1"/>
  </si>
  <si>
    <r>
      <t>2020</t>
    </r>
    <r>
      <rPr>
        <vertAlign val="superscript"/>
        <sz val="11"/>
        <rFont val="Meiryo UI"/>
        <family val="3"/>
        <charset val="128"/>
      </rPr>
      <t>*2</t>
    </r>
    <phoneticPr fontId="1"/>
  </si>
  <si>
    <r>
      <t>2021</t>
    </r>
    <r>
      <rPr>
        <vertAlign val="superscript"/>
        <sz val="11"/>
        <rFont val="Meiryo UI"/>
        <family val="3"/>
        <charset val="128"/>
      </rPr>
      <t>*3</t>
    </r>
    <phoneticPr fontId="1"/>
  </si>
  <si>
    <r>
      <t>2022</t>
    </r>
    <r>
      <rPr>
        <vertAlign val="superscript"/>
        <sz val="11"/>
        <rFont val="Meiryo UI"/>
        <family val="3"/>
        <charset val="128"/>
      </rPr>
      <t>*4</t>
    </r>
    <phoneticPr fontId="1"/>
  </si>
  <si>
    <r>
      <t>2023</t>
    </r>
    <r>
      <rPr>
        <vertAlign val="superscript"/>
        <sz val="11"/>
        <rFont val="Meiryo UI"/>
        <family val="3"/>
        <charset val="128"/>
      </rPr>
      <t>*5</t>
    </r>
    <phoneticPr fontId="1"/>
  </si>
  <si>
    <t>614 million yen to
17 directors (Including
50 million yen to
5 Outside Directors)</t>
    <phoneticPr fontId="1"/>
  </si>
  <si>
    <t>603 million yen to
15 directors (Including
55 million yen to
5 Outside Directors)</t>
    <phoneticPr fontId="1"/>
  </si>
  <si>
    <t>642 million yen to
18 directors (Including
66 million yen to
7 Outside Directors)</t>
    <phoneticPr fontId="1"/>
  </si>
  <si>
    <t>806 million yen to
17 directors (Including
69 million yen to
7 Outside Directors)</t>
    <phoneticPr fontId="1"/>
  </si>
  <si>
    <t>118 million yen to
7 auditors (Including
36 million yen to
5 Outside Auditors)</t>
    <phoneticPr fontId="1"/>
  </si>
  <si>
    <t>105 million yen to
9 auditors (Including
33 million yen to
6 Outside Auditors)</t>
    <phoneticPr fontId="1"/>
  </si>
  <si>
    <t>107 million yen to
5 auditors (Including
35 million yen to
3 Outside Auditors)</t>
    <phoneticPr fontId="1"/>
  </si>
  <si>
    <t>114 million yen to
5 auditors (Including
38 million yen to
3 Outside Auditors)</t>
    <phoneticPr fontId="1"/>
  </si>
  <si>
    <t>765 million yen to 
19 directors (Including 
79 million yen to 
6 Outside Directors)</t>
    <phoneticPr fontId="1"/>
  </si>
  <si>
    <t>121 million yen to 
5 auditors (Including 
42 million yen to 
3 Outside Auditors)</t>
    <phoneticPr fontId="1"/>
  </si>
  <si>
    <t>5. BCP drill participation rate</t>
    <phoneticPr fontId="1"/>
  </si>
  <si>
    <t>Participation in BCP safety confirmation system drills (response to email) (%)</t>
    <phoneticPr fontId="1"/>
  </si>
  <si>
    <t>Number of reports</t>
    <phoneticPr fontId="1"/>
  </si>
  <si>
    <t>7. Compliance training and information security training</t>
    <phoneticPr fontId="1"/>
  </si>
  <si>
    <t>Compliance training events</t>
    <phoneticPr fontId="1"/>
  </si>
  <si>
    <t>Information security training events (e-learning recipients)</t>
    <phoneticPr fontId="1"/>
  </si>
  <si>
    <t>1 (2,221)</t>
    <phoneticPr fontId="1"/>
  </si>
  <si>
    <t>1 (2,610)</t>
    <phoneticPr fontId="1"/>
  </si>
  <si>
    <t>1 (2,512)</t>
    <phoneticPr fontId="1"/>
  </si>
  <si>
    <t>1 (2,447)</t>
    <phoneticPr fontId="1"/>
  </si>
  <si>
    <t>1 (2,725)</t>
    <phoneticPr fontId="1"/>
  </si>
  <si>
    <t>8. Scope 3 emissions by category (fiscal 2023)</t>
    <phoneticPr fontId="1"/>
  </si>
  <si>
    <t>1. Low-sugar,  reduced-calorie products: Percentage of total dairy sales</t>
    <phoneticPr fontId="1"/>
  </si>
  <si>
    <t>9. Hours of training time and cost (Yakult Honsha)</t>
    <phoneticPr fontId="1"/>
  </si>
  <si>
    <t>Food loss and waste recycling results</t>
    <phoneticPr fontId="1"/>
  </si>
  <si>
    <t>Substances used by the Yakult Central Institute (Kunitachi City, Tokyo)</t>
    <phoneticPr fontId="1"/>
  </si>
  <si>
    <t>Container and packaging obligatory recycling volumes</t>
    <phoneticPr fontId="1"/>
  </si>
  <si>
    <t>Economic accounting results / Economic benefits associated with environmental conservation measures</t>
    <phoneticPr fontId="1"/>
  </si>
  <si>
    <t>Scope 3 emissions by category (fiscal 2023)</t>
    <phoneticPr fontId="1"/>
  </si>
  <si>
    <t>Energy use and energy use per production unit by Yakult Honsha plants and bottling companies (Scope 1 + Scope 2)</t>
    <phoneticPr fontId="1"/>
  </si>
  <si>
    <t>Introduction of environment-friendly sales equipment</t>
    <phoneticPr fontId="1"/>
  </si>
  <si>
    <t>Assessment of water risk using WRI Aqueduct in areas with production bases</t>
    <phoneticPr fontId="1"/>
  </si>
  <si>
    <t>Water risk survey cost</t>
    <phoneticPr fontId="1"/>
  </si>
  <si>
    <t>Water use at Yakult Honsha plants and bottling companies (total and per production unit)</t>
    <phoneticPr fontId="1"/>
  </si>
  <si>
    <t>Waste generated at Yakult Honsha plants and bottling companies</t>
    <phoneticPr fontId="1"/>
  </si>
  <si>
    <t>Waste generated and recycling rates by waste type</t>
    <phoneticPr fontId="1"/>
  </si>
  <si>
    <t>Assessment of biodiversity around production bases</t>
    <phoneticPr fontId="1"/>
  </si>
  <si>
    <t>Water data at production bases outside Japan</t>
    <phoneticPr fontId="1"/>
  </si>
  <si>
    <t>Water data at production bases in Japan</t>
    <phoneticPr fontId="1"/>
  </si>
  <si>
    <t>Business site reports for each region</t>
    <phoneticPr fontId="1"/>
  </si>
  <si>
    <t>Japan business site reports</t>
    <phoneticPr fontId="1"/>
  </si>
  <si>
    <t>Low-sugar,  reduced-calorie products: Percentage of total dairy sales</t>
    <phoneticPr fontId="1"/>
  </si>
  <si>
    <t>Community investment (social contribution activities)</t>
    <phoneticPr fontId="1"/>
  </si>
  <si>
    <t>CSR procurement survey results (fiscal 2023)</t>
    <phoneticPr fontId="1"/>
  </si>
  <si>
    <t>Green procurement ratio</t>
    <phoneticPr fontId="1"/>
  </si>
  <si>
    <t>Locally procured raw materials</t>
    <phoneticPr fontId="1"/>
  </si>
  <si>
    <t>Human resources data (Yakult Honsha)</t>
    <phoneticPr fontId="1"/>
  </si>
  <si>
    <t>Yakult Group companies outside Japan (As of December 2023)</t>
    <phoneticPr fontId="1"/>
  </si>
  <si>
    <t>Hours of training time and cost (Yakult Honsha)</t>
    <phoneticPr fontId="1"/>
  </si>
  <si>
    <t>Shirota-ism workshops: Numbers of workshops and participants (Yakult Honsha)</t>
    <phoneticPr fontId="1"/>
  </si>
  <si>
    <t>Number and ratio of female managers (Yakult Honsha, overseas offices)</t>
    <phoneticPr fontId="1"/>
  </si>
  <si>
    <t>Rate of employees with disabilities (Yakult Honsha, overseas offices)</t>
    <phoneticPr fontId="1"/>
  </si>
  <si>
    <t>Rate of continuous employment at retirement age (Yakult Honsha)）</t>
    <phoneticPr fontId="1"/>
  </si>
  <si>
    <t xml:space="preserve"> Percentage of annual paid leave taken and average overtime hours per month (per person) (Yakult Honsha)</t>
    <phoneticPr fontId="1"/>
  </si>
  <si>
    <t>Number of employees taking parental leave (Yakult Honsha)</t>
    <phoneticPr fontId="1"/>
  </si>
  <si>
    <t>Work accident frequency rate and severity rate (Yakult Honsha)</t>
    <phoneticPr fontId="1"/>
  </si>
  <si>
    <t>Human rights awareness training</t>
    <phoneticPr fontId="1"/>
  </si>
  <si>
    <t>Customer consultation</t>
    <phoneticPr fontId="1"/>
  </si>
  <si>
    <t>Governance organization</t>
    <phoneticPr fontId="1"/>
  </si>
  <si>
    <t>Frequency of meetings</t>
    <phoneticPr fontId="1"/>
  </si>
  <si>
    <t>Number of audit reports</t>
    <phoneticPr fontId="1"/>
  </si>
  <si>
    <t>Remuneration (amount)</t>
    <phoneticPr fontId="1"/>
  </si>
  <si>
    <t>BCP drill participation rate</t>
    <phoneticPr fontId="1"/>
  </si>
  <si>
    <t>Compliance training and information security training</t>
    <phoneticPr fontId="1"/>
  </si>
  <si>
    <t>Environmental impacts of business activities (From production through delivery)</t>
    <phoneticPr fontId="1"/>
  </si>
  <si>
    <r>
      <t>CO</t>
    </r>
    <r>
      <rPr>
        <u/>
        <vertAlign val="subscript"/>
        <sz val="11"/>
        <color theme="10"/>
        <rFont val="游ゴシック"/>
        <family val="3"/>
        <charset val="128"/>
        <scheme val="minor"/>
      </rPr>
      <t>2</t>
    </r>
    <r>
      <rPr>
        <u/>
        <sz val="11"/>
        <color theme="10"/>
        <rFont val="游ゴシック"/>
        <family val="3"/>
        <charset val="128"/>
        <scheme val="minor"/>
      </rPr>
      <t xml:space="preserve"> emissions from logistics / Logistics diesel fuel use and NOx emissions</t>
    </r>
    <phoneticPr fontId="1"/>
  </si>
  <si>
    <t>Comparison of starting salaries and minimum wage (fiscal 2023)</t>
    <phoneticPr fontId="1"/>
  </si>
  <si>
    <t>6. Comparison of starting salaries and minimum wage (fiscal 2023)</t>
    <phoneticPr fontId="1"/>
  </si>
  <si>
    <t>Amount of specified plastic-containing products distributed</t>
    <phoneticPr fontId="1"/>
  </si>
  <si>
    <r>
      <t>7. CO</t>
    </r>
    <r>
      <rPr>
        <b/>
        <vertAlign val="subscript"/>
        <sz val="11"/>
        <color theme="1"/>
        <rFont val="Meiryo UI"/>
        <family val="3"/>
        <charset val="128"/>
      </rPr>
      <t>2</t>
    </r>
    <r>
      <rPr>
        <b/>
        <sz val="11"/>
        <color theme="1"/>
        <rFont val="Meiryo UI"/>
        <family val="3"/>
        <charset val="128"/>
      </rPr>
      <t xml:space="preserve"> emissions in fiscal 2023</t>
    </r>
    <phoneticPr fontId="1"/>
  </si>
  <si>
    <t>Head office/branches</t>
    <phoneticPr fontId="26"/>
  </si>
  <si>
    <t>Note: Numbers are shown rounded to the nearest whole figure, so actual totals may not match the sum of the numbers shown.</t>
    <phoneticPr fontId="1"/>
  </si>
  <si>
    <t>Calculated using increase in fixed assets for the year from the annual securities report.</t>
    <phoneticPr fontId="1"/>
  </si>
  <si>
    <t>Our goods are mainly finished food (dairy products, soft drinks), pharmaceutical and cosmetic products that are all consumed, and we therefore have no use-related emissions.</t>
    <phoneticPr fontId="1"/>
  </si>
  <si>
    <t>Note 2: Numbers are shown rounded to the nearest whole figure, so actual totals may not match the sum of the numbers shown.</t>
    <phoneticPr fontId="1"/>
  </si>
  <si>
    <r>
      <t>CO</t>
    </r>
    <r>
      <rPr>
        <vertAlign val="subscript"/>
        <sz val="11"/>
        <color theme="1"/>
        <rFont val="Meiryo UI"/>
        <family val="3"/>
        <charset val="128"/>
      </rPr>
      <t>2</t>
    </r>
    <r>
      <rPr>
        <sz val="11"/>
        <color theme="1"/>
        <rFont val="Meiryo UI"/>
        <family val="3"/>
        <charset val="128"/>
      </rPr>
      <t xml:space="preserve"> emissions per production unit are calculated based solely on energy consumption at the five Yakult Honsha plants, excluding plants that produce cosmetics and pharmaceuticals.</t>
    </r>
    <phoneticPr fontId="1"/>
  </si>
  <si>
    <t>13. Amount of specified plastic-containing products distributed</t>
    <phoneticPr fontId="1"/>
  </si>
  <si>
    <t>* Fiscal 2024 figures are targets.</t>
    <phoneticPr fontId="1"/>
  </si>
  <si>
    <t>Note 1: Plans call for targets to be set from fiscal 2024 based on data collected up to fi scal 2023.</t>
    <phoneticPr fontId="1"/>
  </si>
  <si>
    <t>Note:  Water risk assessment in areas with supplier bases conducted in fiscal 2020</t>
    <phoneticPr fontId="1"/>
  </si>
  <si>
    <t>Note:  Water use per production unit is calculated using data from bottling companies and five Yakult Honsha plants, excluding plants that produce cosmetics and pharmaceuticals.</t>
    <phoneticPr fontId="1"/>
  </si>
  <si>
    <t>Are there regulations or initiatives to build proper relationships with local authorities and government officials in Japan and overseas in carrying out business activities (e.g., prohibition of bribery)?</t>
    <phoneticPr fontId="1"/>
  </si>
  <si>
    <t>Are you taking action to promote CSR activities in the supply chain, such as by conducting field surveys of business partners?</t>
    <phoneticPr fontId="1"/>
  </si>
  <si>
    <t>Note: Raw materials that are imported and undergo final processing in Japan are calculated as local Japanese materials</t>
    <phoneticPr fontId="1"/>
  </si>
  <si>
    <t>Note: As of the end of fiscal 2023. Data based on actual numbers.</t>
    <phoneticPr fontId="1"/>
  </si>
  <si>
    <t>Note 1: As of the end of fiscal 2023. Data based on actual numbers.</t>
    <phoneticPr fontId="1"/>
  </si>
  <si>
    <t>* Disability is defined according to the criteria applied in each country and region</t>
    <phoneticPr fontId="1"/>
  </si>
  <si>
    <t>*1  In Japan, food hygiene control based on HACCP principles was instituted through the Act on the Partial Amendment of the Food Sanitation Act in 2018. In line with this, we acquired ISO 22000 certification at Yakult Honsha dairy product plants, all 11 plants of bottling companies, and the Production Division, including the Production Control Department.</t>
    <phoneticPr fontId="1"/>
  </si>
  <si>
    <t>•	 HACCP: A system for assuring safety by implementing thorough hygiene management across the entire manufacturing process
•	 ISO 9001: An international standard for quality management systems
•	 ISO 22000: An international standard for food safety management systems based on HACCP hygiene management methods 
•	  FSSC 22000: An international standard for food safety management systems based on ISO 22000 that incorporates food defense and other matters
•	  GMP (Good Manufacturing Practice): An international standard for pharmaceuticals and food manufacturing management and quality control
Note: In Taiwan, the plant obtained TQF (Taiwan Quality Food) certification, which is equivalent to GMP
•	 Halal: A standard for food quality management systems based on Islamic Law
•	 ISO 45001: An international standard for occupational health and safety management systems
•	 SQF: An international standard for management systems that ensure the safety and quality of food products</t>
    <phoneticPr fontId="1"/>
  </si>
  <si>
    <t>(Number of certified locations: as of October 2024)</t>
    <phoneticPr fontId="1"/>
  </si>
  <si>
    <t>*	1 Known as Plastic Recycling Promotion Committee until fiscal 2022.
*	2 For unavoidable reasons, one Outside Director was absent from one Board of Directors meeting.
*	3 For unavoidable reasons, one Audit &amp; Supervisory Board Member was absent from one Audit &amp; Supervisory Board meeting.
*	4 For unavoidable reasons, one Outside Director was absent from one Board of Directors meeting.
*	5 For unavoidable reasons, one Outside Auditor was absent from one Audit &amp; Supervisory Board meeting.</t>
    <phoneticPr fontId="1"/>
  </si>
  <si>
    <t>6.Number of reports made via internal reporting system in the last five years (includes consultations, questions, etc.) (Yakult Compliance Hotline)</t>
    <phoneticPr fontId="1"/>
  </si>
  <si>
    <t>Status of ISO 14001 environmental certification</t>
    <phoneticPr fontId="1"/>
  </si>
  <si>
    <t>1. Status of ISO 14001 environmental certification</t>
    <phoneticPr fontId="1"/>
  </si>
  <si>
    <t>Certified sites</t>
    <phoneticPr fontId="1"/>
  </si>
  <si>
    <t>Plants outside Japan (27 sites in total)</t>
    <phoneticPr fontId="1"/>
  </si>
  <si>
    <t>*  Environmental remediation costs = pollution load levy
This is a special charge levied on operators of facilities that generate soot, etc., and other specified facilities as a means of gathering a portion of the funds required for the distribution of compensation based on Japan’s pollution-related health damage compensation system.
Note: Because the figures are rounded off, the sum of the breakdown figures and the total may not match.</t>
    <phoneticPr fontId="1"/>
  </si>
  <si>
    <r>
      <t>CO</t>
    </r>
    <r>
      <rPr>
        <u/>
        <vertAlign val="subscript"/>
        <sz val="11"/>
        <color theme="10"/>
        <rFont val="游ゴシック"/>
        <family val="3"/>
        <charset val="128"/>
        <scheme val="minor"/>
      </rPr>
      <t>2</t>
    </r>
    <r>
      <rPr>
        <u/>
        <sz val="11"/>
        <color theme="10"/>
        <rFont val="游ゴシック"/>
        <family val="3"/>
        <charset val="128"/>
        <scheme val="minor"/>
      </rPr>
      <t xml:space="preserve"> emissions in fiscal 2023</t>
    </r>
    <phoneticPr fontId="1"/>
  </si>
  <si>
    <r>
      <t>CO</t>
    </r>
    <r>
      <rPr>
        <u/>
        <vertAlign val="subscript"/>
        <sz val="11"/>
        <color theme="10"/>
        <rFont val="游ゴシック"/>
        <family val="3"/>
        <charset val="128"/>
        <scheme val="minor"/>
      </rPr>
      <t>2</t>
    </r>
    <r>
      <rPr>
        <u/>
        <sz val="11"/>
        <color theme="10"/>
        <rFont val="游ゴシック"/>
        <family val="3"/>
        <charset val="128"/>
        <scheme val="minor"/>
      </rPr>
      <t xml:space="preserve"> emissions and CO</t>
    </r>
    <r>
      <rPr>
        <u/>
        <vertAlign val="subscript"/>
        <sz val="11"/>
        <color theme="10"/>
        <rFont val="游ゴシック"/>
        <family val="3"/>
        <charset val="128"/>
        <scheme val="minor"/>
      </rPr>
      <t>2</t>
    </r>
    <r>
      <rPr>
        <u/>
        <sz val="11"/>
        <color theme="10"/>
        <rFont val="游ゴシック"/>
        <family val="3"/>
        <charset val="128"/>
        <scheme val="minor"/>
      </rPr>
      <t xml:space="preserve"> emissions per production unit by Yakult Honsha plants and bottling companies (Scope 1 + Scope 2)</t>
    </r>
    <phoneticPr fontId="1"/>
  </si>
  <si>
    <r>
      <t>(t-CO</t>
    </r>
    <r>
      <rPr>
        <vertAlign val="subscript"/>
        <sz val="11"/>
        <rFont val="Meiryo UI"/>
        <family val="3"/>
        <charset val="128"/>
      </rPr>
      <t>2</t>
    </r>
    <r>
      <rPr>
        <sz val="11"/>
        <rFont val="Meiryo UI"/>
        <family val="3"/>
        <charset val="128"/>
      </rPr>
      <t>)</t>
    </r>
    <phoneticPr fontId="1"/>
  </si>
  <si>
    <t>Our goods are mainly finished food (dairy products, soft drinks), pharmaceutical and cosmetic products that are all consumed, and we have no partially finished products that are later processed. We therefore have no processing-related emissions.</t>
    <phoneticPr fontId="1"/>
  </si>
  <si>
    <t>Compared to previous year (%)</t>
    <phoneticPr fontId="1"/>
  </si>
  <si>
    <t>–751 t</t>
    <phoneticPr fontId="1"/>
  </si>
  <si>
    <t>Note 2: Scope: Yakult Honsha, all bottling companies, all marketing companies and seven affiliated companies</t>
    <phoneticPr fontId="1"/>
  </si>
  <si>
    <t>*2　Future Projection Water Stress (2080, pessimistic)</t>
    <phoneticPr fontId="1"/>
  </si>
  <si>
    <t>*1　Baseline Water Stress (Total, overall water risk)</t>
    <phoneticPr fontId="1"/>
  </si>
  <si>
    <t>Note: Thermal recycling at plants not included in amount of recycled waste.</t>
    <phoneticPr fontId="1"/>
  </si>
  <si>
    <t xml:space="preserve">Note: Thermal recycling at plants included in “Incineration (with energy recovery).” </t>
    <phoneticPr fontId="1"/>
  </si>
  <si>
    <t xml:space="preserve">Note: Figures for waste and recycled amount are rounded to nearest whole number, while recycling rate calculations include decimal numbers. </t>
    <phoneticPr fontId="1"/>
  </si>
  <si>
    <t>Wuxi Plant 1</t>
    <phoneticPr fontId="5"/>
  </si>
  <si>
    <t>Wuxi Plant 2</t>
    <phoneticPr fontId="5"/>
  </si>
  <si>
    <t>–1564</t>
    <phoneticPr fontId="1"/>
  </si>
  <si>
    <t>Yakult Fuji Oyama Plant</t>
    <phoneticPr fontId="1"/>
  </si>
  <si>
    <t>*5 Values for the Australia Plant are estimates based on production volume</t>
    <phoneticPr fontId="1"/>
  </si>
  <si>
    <t>*1 Crude oil equivalent of fuel usage calculated using value from the Energy Conservation Act</t>
    <phoneticPr fontId="1"/>
  </si>
  <si>
    <t>Level-specific training</t>
    <phoneticPr fontId="1"/>
  </si>
  <si>
    <t>Certifications acquired for product quality (Number of certified locations: as of October 2024)</t>
    <phoneticPr fontId="1"/>
  </si>
  <si>
    <t>Number of reports made via internal reporting system in the last five years (includes consultations, questions, etc.) (Yakult Compliance Hotline)</t>
    <phoneticPr fontId="1"/>
  </si>
  <si>
    <t>Note 1: All Yakult Group consolidated companies.</t>
    <phoneticPr fontId="1"/>
  </si>
  <si>
    <t>Target: Primary business partners of Yakult Group’s overseas offices/Number of responses: 58 companies 81% response rate)</t>
    <phoneticPr fontId="1"/>
  </si>
  <si>
    <t>10 sessions
227 participants</t>
    <phoneticPr fontId="1"/>
  </si>
  <si>
    <t>Plants outside Japan (28 locations in total)</t>
    <phoneticPr fontId="1"/>
  </si>
  <si>
    <r>
      <t>0*</t>
    </r>
    <r>
      <rPr>
        <vertAlign val="superscript"/>
        <sz val="11"/>
        <rFont val="Meiryo UI"/>
        <family val="3"/>
        <charset val="128"/>
      </rPr>
      <t>1</t>
    </r>
    <phoneticPr fontId="1"/>
  </si>
  <si>
    <t>Note 1: The amount of waste generated per production unit is calculated using data from bottling companies and five Yakult Honsha plants, excluding plants that produce cosmetics and pharmaceuticals.</t>
    <phoneticPr fontId="1"/>
  </si>
  <si>
    <r>
      <t>Singapore Plant</t>
    </r>
    <r>
      <rPr>
        <vertAlign val="superscript"/>
        <sz val="11"/>
        <color theme="1"/>
        <rFont val="Meiryo UI"/>
        <family val="3"/>
        <charset val="128"/>
      </rPr>
      <t>*4</t>
    </r>
    <phoneticPr fontId="1"/>
  </si>
  <si>
    <r>
      <t>Australia Plant</t>
    </r>
    <r>
      <rPr>
        <vertAlign val="superscript"/>
        <sz val="11"/>
        <color theme="1"/>
        <rFont val="Meiryo UI"/>
        <family val="3"/>
        <charset val="128"/>
      </rPr>
      <t>*4*5</t>
    </r>
    <phoneticPr fontId="1"/>
  </si>
  <si>
    <t>70%–below 80%</t>
    <phoneticPr fontId="1"/>
  </si>
  <si>
    <t>Below 70%</t>
    <phoneticPr fontId="1"/>
  </si>
  <si>
    <t>Note 2: Includes specially controlled industrial waste (hazardous waste).</t>
    <phoneticPr fontId="1"/>
  </si>
  <si>
    <t>Reference: Past data from Yakult Honsha plants and bottling companies</t>
    <phoneticPr fontId="1"/>
  </si>
  <si>
    <t>Note: Figures for South Korea estimated from production units of Korea Yakult (hy Co., Ltd.) relative to all production bases.</t>
    <phoneticPr fontId="1"/>
  </si>
  <si>
    <t>*2 Because Myanmar’s production units are 0, the basic unit for water usage cannot be calculated. Additionally, because business activities are suspended there, all values are recorded as “-”.</t>
    <phoneticPr fontId="1"/>
  </si>
  <si>
    <t>*4 Values for Singapore Plant, Australia Plant, Malaysia Plant and California Plant include office water usage</t>
    <phoneticPr fontId="1"/>
  </si>
  <si>
    <t>*6 Information for Sonipat/Rai Plant in India is for April 2023 to March 2024</t>
    <phoneticPr fontId="1"/>
  </si>
  <si>
    <t xml:space="preserve">The relaxation of COVID-19 countermeasures allowed us to recommence on-site factory tours and participate in lifesaving and first-aid training sessions held by Fukushima Minami Fire Station. Also, as in previous years, we were able to hold activities cleaning up the area around our plant and promote programs that contribute to society. </t>
    <phoneticPr fontId="1"/>
  </si>
  <si>
    <t xml:space="preserve">In order to create a rewarding work environment, the Hyogo Miki Plant spent a year reviewing its materials for training and educating business experts, as well as its operations. As a result of these activities, by improving the capabilities of employees, it has achieved an annual leave take-up rate of 92% per person through flexible personnel assignments and shortening of human resource training periods. Increased leave take-up means that employees enjoy richer private lives, helping improve work-life balance. </t>
    <phoneticPr fontId="1"/>
  </si>
  <si>
    <t>We promoted diversification of our human resources, including through discussion sessions (held seven times in all) with employees who had experience of overseas postings, intended to increase employees’ motivation as members of a global corporation. In addition to this, we raised awareness among employees about sustainability initiatives and Environmental Actions. We also strove to contribute to and participate in the community around our plant through donations and sponsorships.</t>
    <phoneticPr fontId="1"/>
  </si>
  <si>
    <t xml:space="preserve">We recommenced on-site factory tours, monitoring infection rates for COVID-19 and other diseases and keeping tour groups to a restricted size. In total, 1,500 customers took on-site tours. We also carry out cleaning activities every month, cleaning the Hikiji River basins near our plant. </t>
    <phoneticPr fontId="1"/>
  </si>
  <si>
    <t>In recognition of their efforts to use watering to reduce energy usage by heat sources for cold water and improve the automatic control of our heat sources for warm water, individual employees received awards for contributing to energy conservation promotion from the Energy Conservation Center, Japan, which also awarded us the Energy Conservation Grand Prize in fiscal 2022, and for contributing to energy management from the Ministry of Economy, Trade, and Industry.
We reduced the latest five-year (fiscal 2018–2023) average energy use per production unit by 3.3%.</t>
    <phoneticPr fontId="1"/>
  </si>
  <si>
    <t>Note: The Yakult Fuji Oyama Plant, which commenced production in 2024, is currently being surveyed.</t>
    <phoneticPr fontId="1"/>
  </si>
  <si>
    <r>
      <t>Malaysia Plant</t>
    </r>
    <r>
      <rPr>
        <vertAlign val="superscript"/>
        <sz val="11"/>
        <rFont val="Meiryo UI"/>
        <family val="3"/>
        <charset val="128"/>
      </rPr>
      <t>*4</t>
    </r>
    <phoneticPr fontId="1"/>
  </si>
  <si>
    <r>
      <t>Sonipat/Rai Plant</t>
    </r>
    <r>
      <rPr>
        <vertAlign val="superscript"/>
        <sz val="11"/>
        <rFont val="Meiryo UI"/>
        <family val="3"/>
        <charset val="128"/>
      </rPr>
      <t>*6</t>
    </r>
    <phoneticPr fontId="1"/>
  </si>
  <si>
    <r>
      <t>Myanmar Plant</t>
    </r>
    <r>
      <rPr>
        <vertAlign val="superscript"/>
        <sz val="11"/>
        <rFont val="Meiryo UI"/>
        <family val="3"/>
        <charset val="128"/>
      </rPr>
      <t>*2</t>
    </r>
    <phoneticPr fontId="1"/>
  </si>
  <si>
    <r>
      <t>California Plant</t>
    </r>
    <r>
      <rPr>
        <vertAlign val="superscript"/>
        <sz val="11"/>
        <rFont val="Meiryo UI"/>
        <family val="3"/>
        <charset val="128"/>
      </rPr>
      <t>*4</t>
    </r>
    <phoneticPr fontId="1"/>
  </si>
  <si>
    <r>
      <t xml:space="preserve">*3 Estimated based on production units of </t>
    </r>
    <r>
      <rPr>
        <i/>
        <sz val="11"/>
        <rFont val="Meiryo UI"/>
        <family val="3"/>
        <charset val="128"/>
      </rPr>
      <t>Yakult</t>
    </r>
    <r>
      <rPr>
        <sz val="11"/>
        <rFont val="Meiryo UI"/>
        <family val="3"/>
        <charset val="128"/>
      </rPr>
      <t xml:space="preserve"> series products in South Korea. Additionally, in line with last year’s </t>
    </r>
    <r>
      <rPr>
        <i/>
        <sz val="11"/>
        <rFont val="Meiryo UI"/>
        <family val="3"/>
        <charset val="128"/>
      </rPr>
      <t>Sustainability Report</t>
    </r>
    <r>
      <rPr>
        <sz val="11"/>
        <rFont val="Meiryo UI"/>
        <family val="3"/>
        <charset val="128"/>
      </rPr>
      <t>, values for waste are recorded as “-” rather than approximated.</t>
    </r>
    <phoneticPr fontId="1"/>
  </si>
  <si>
    <r>
      <t xml:space="preserve">The relaxation of COVID-19 countermeasures let us participate in the Goka Fureai Festival, where our corporate booth offered </t>
    </r>
    <r>
      <rPr>
        <i/>
        <sz val="11"/>
        <rFont val="Meiryo UI"/>
        <family val="3"/>
        <charset val="128"/>
      </rPr>
      <t>Yakult</t>
    </r>
    <r>
      <rPr>
        <sz val="11"/>
        <rFont val="Meiryo UI"/>
        <family val="3"/>
        <charset val="128"/>
      </rPr>
      <t xml:space="preserve"> tastings, environmental surveys and an appearance by Yakult Man, deepening our bond with customers. On-site factory tours recommenced in April, and we trained three staff members and established the necessary systems in preparation for this.</t>
    </r>
    <phoneticPr fontId="1"/>
  </si>
  <si>
    <r>
      <t xml:space="preserve">We continue to sponsor and cooperate with local events, including through our donations to the Susono Social Welfare Association. We also continue to offer online factory tours (How to made </t>
    </r>
    <r>
      <rPr>
        <i/>
        <sz val="11"/>
        <rFont val="Meiryo UI"/>
        <family val="3"/>
        <charset val="128"/>
      </rPr>
      <t>Yakult</t>
    </r>
    <r>
      <rPr>
        <sz val="11"/>
        <rFont val="Meiryo UI"/>
        <family val="3"/>
        <charset val="128"/>
      </rPr>
      <t xml:space="preserve">?), online factory tours for elementary school students, and </t>
    </r>
    <r>
      <rPr>
        <i/>
        <sz val="11"/>
        <rFont val="Meiryo UI"/>
        <family val="3"/>
        <charset val="128"/>
      </rPr>
      <t>Joie</t>
    </r>
    <r>
      <rPr>
        <sz val="11"/>
        <rFont val="Meiryo UI"/>
        <family val="3"/>
        <charset val="128"/>
      </rPr>
      <t xml:space="preserve"> online factory tours, as we did last year. Additional current initiatives that will help us convey the appeal of Yakult to customers even more broadly include ongoing work establishing a </t>
    </r>
    <r>
      <rPr>
        <i/>
        <sz val="11"/>
        <rFont val="Meiryo UI"/>
        <family val="3"/>
        <charset val="128"/>
      </rPr>
      <t>Yakult 1000</t>
    </r>
    <r>
      <rPr>
        <sz val="11"/>
        <rFont val="Meiryo UI"/>
        <family val="3"/>
        <charset val="128"/>
      </rPr>
      <t xml:space="preserve"> tour route. </t>
    </r>
    <phoneticPr fontId="1"/>
  </si>
  <si>
    <r>
      <t xml:space="preserve">Scope of calculations: Yakult Honsha Co., Ltd. (including Fukushima Plant, Ibaraki Plant, Fuji Susono Plant, Fuji Susono Pharmaceutical Plant, Hyogo Miki Plant, Saga Plant, Shonan Cosmetics Plant and designated </t>
    </r>
    <r>
      <rPr>
        <sz val="11"/>
        <rFont val="Meiryo UI"/>
        <family val="3"/>
        <charset val="128"/>
      </rPr>
      <t>shippers, among others), bot</t>
    </r>
    <r>
      <rPr>
        <sz val="11"/>
        <color theme="1"/>
        <rFont val="Meiryo UI"/>
        <family val="3"/>
        <charset val="128"/>
      </rPr>
      <t>tling companies (Yakult Iwate Plant Co., Ltd., Yakult Chiba Plant Co., Ltd., Yakult Fuji Oyama Plant Co., Ltd., Yakult Aichi Plant Co., Ltd., Yakult Okayama Wake Plant Co., Ltd. and Yakult Fukuoka Plant Co., Ltd.).
*1  SOx and NOx levels were measured at the following plants, which are required to perform such measurements:
Yakult Honsha Co., Ltd. (including Fukushima Plant, Ibaraki Plant, Fuji Susono Plant and Hyogo Miki Plant), bottling companies (Yakult Iwate Plant Co., Ltd.).
*2 CO</t>
    </r>
    <r>
      <rPr>
        <vertAlign val="subscript"/>
        <sz val="11"/>
        <color theme="1"/>
        <rFont val="Meiryo UI"/>
        <family val="3"/>
        <charset val="128"/>
      </rPr>
      <t>2</t>
    </r>
    <r>
      <rPr>
        <sz val="11"/>
        <color theme="1"/>
        <rFont val="Meiryo UI"/>
        <family val="3"/>
        <charset val="128"/>
      </rPr>
      <t xml:space="preserve"> emission levels use the adjusted emission coefficients provided by each power company.
Note: Itemized figures are rounded up or down, so sums may not match totals.</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</si>
</sst>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76" formatCode="#,##0_);[Red]\(#,##0\)"/>
    <numFmt numFmtId="177" formatCode="#,##0_ "/>
    <numFmt numFmtId="178" formatCode="0.0_ "/>
    <numFmt numFmtId="179" formatCode="#,##0.00_ "/>
    <numFmt numFmtId="180" formatCode="0.0_);[Red]\(0.0\)"/>
    <numFmt numFmtId="181" formatCode="#,##0,"/>
    <numFmt numFmtId="182" formatCode="0_);[Red]\(0\)"/>
    <numFmt numFmtId="183" formatCode="#,##0.0_);[Red]\(#,##0.0\)"/>
    <numFmt numFmtId="184" formatCode="0.0%"/>
    <numFmt numFmtId="185" formatCode="0.000_);[Red]\(0.000\)"/>
    <numFmt numFmtId="186" formatCode="#,##0.0000_);[Red]\(#,##0.0000\)"/>
    <numFmt numFmtId="187" formatCode="#,##0.000_);[Red]\(#,##0.000\)"/>
    <numFmt numFmtId="188" formatCode="#,##0.0_ "/>
    <numFmt numFmtId="189" formatCode="#,##0.0"/>
    <numFmt numFmtId="190" formatCode="0.000_ "/>
    <numFmt numFmtId="191" formatCode="0.0000_ "/>
    <numFmt numFmtId="192" formatCode="0.00_);[Red]\(0.00\)"/>
    <numFmt numFmtId="193" formatCode="0.0_ ;[Red]\-0.0\ "/>
    <numFmt numFmtId="194" formatCode="#,##0.0;[Red]\-#,##0.0"/>
    <numFmt numFmtId="195" formatCode="0.0"/>
    <numFmt numFmtId="196" formatCode="#,##0.00_);[Red]\(#,##0.00\)"/>
    <numFmt numFmtId="197" formatCode="#,##0.0000"/>
    <numFmt numFmtId="198" formatCode="#,##0.000;[Red]\-#,##0.000"/>
    <numFmt numFmtId="199" formatCode="0.000"/>
    <numFmt numFmtId="200" formatCode="#,##0.000"/>
    <numFmt numFmtId="201" formatCode="0.00000_ "/>
    <numFmt numFmtId="202" formatCode="#,##0.0,,"/>
    <numFmt numFmtId="203" formatCode="#,##0.00_ ;[Red]\-#,##0.00\ "/>
    <numFmt numFmtId="204" formatCode="0_ "/>
  </numFmts>
  <fonts count="54">
    <font>
      <sz val="11"/>
      <color theme="1"/>
      <name val="游ゴシック"/>
      <family val="2"/>
      <charset val="128"/>
      <scheme val="minor"/>
    </font>
    <font>
      <sz val="6"/>
      <name val="游ゴシック"/>
      <family val="2"/>
      <charset val="128"/>
      <scheme val="minor"/>
    </font>
    <font>
      <b/>
      <sz val="18"/>
      <color rgb="FFE60039"/>
      <name val="Meiryo UI"/>
      <family val="3"/>
      <charset val="128"/>
    </font>
    <font>
      <b/>
      <sz val="10"/>
      <color theme="1"/>
      <name val="Meiryo UI"/>
      <family val="3"/>
      <charset val="128"/>
    </font>
    <font>
      <b/>
      <sz val="11"/>
      <color rgb="FFE60039"/>
      <name val="Meiryo UI"/>
      <family val="3"/>
      <charset val="128"/>
    </font>
    <font>
      <sz val="10"/>
      <color theme="1"/>
      <name val="Meiryo UI"/>
      <family val="3"/>
      <charset val="128"/>
    </font>
    <font>
      <u/>
      <sz val="11"/>
      <color theme="10"/>
      <name val="游ゴシック"/>
      <family val="2"/>
      <charset val="128"/>
      <scheme val="minor"/>
    </font>
    <font>
      <sz val="11"/>
      <color theme="1"/>
      <name val="Meiryo UI"/>
      <family val="3"/>
      <charset val="128"/>
    </font>
    <font>
      <u/>
      <sz val="11"/>
      <color theme="10"/>
      <name val="Meiryo UI"/>
      <family val="3"/>
      <charset val="128"/>
    </font>
    <font>
      <b/>
      <sz val="14"/>
      <color rgb="FFE60039"/>
      <name val="Meiryo UI"/>
      <family val="3"/>
      <charset val="128"/>
    </font>
    <font>
      <b/>
      <sz val="11"/>
      <color theme="1"/>
      <name val="Meiryo UI"/>
      <family val="3"/>
      <charset val="128"/>
    </font>
    <font>
      <sz val="11"/>
      <name val="Meiryo UI"/>
      <family val="3"/>
      <charset val="128"/>
    </font>
    <font>
      <vertAlign val="superscript"/>
      <sz val="11"/>
      <color theme="1"/>
      <name val="Meiryo UI"/>
      <family val="3"/>
      <charset val="128"/>
    </font>
    <font>
      <vertAlign val="subscript"/>
      <sz val="11"/>
      <color theme="1"/>
      <name val="Meiryo UI"/>
      <family val="3"/>
      <charset val="128"/>
    </font>
    <font>
      <sz val="11"/>
      <color rgb="FF000000"/>
      <name val="Meiryo UI"/>
      <family val="3"/>
      <charset val="128"/>
    </font>
    <font>
      <b/>
      <sz val="11"/>
      <name val="Meiryo UI"/>
      <family val="3"/>
      <charset val="128"/>
    </font>
    <font>
      <sz val="11"/>
      <name val="ＭＳ Ｐゴシック"/>
      <family val="3"/>
      <charset val="128"/>
    </font>
    <font>
      <sz val="11"/>
      <color theme="1"/>
      <name val="Calibri"/>
      <family val="3"/>
      <charset val="128"/>
    </font>
    <font>
      <sz val="11"/>
      <color theme="1"/>
      <name val="游ゴシック"/>
      <family val="2"/>
      <charset val="128"/>
      <scheme val="minor"/>
    </font>
    <font>
      <sz val="10"/>
      <name val="Meiryo UI"/>
      <family val="3"/>
      <charset val="128"/>
    </font>
    <font>
      <b/>
      <vertAlign val="subscript"/>
      <sz val="11"/>
      <color theme="1"/>
      <name val="Meiryo UI"/>
      <family val="3"/>
      <charset val="128"/>
    </font>
    <font>
      <b/>
      <sz val="11"/>
      <color rgb="FFFF0000"/>
      <name val="Meiryo UI"/>
      <family val="3"/>
      <charset val="128"/>
    </font>
    <font>
      <sz val="11"/>
      <name val="游ゴシック"/>
      <family val="2"/>
      <charset val="128"/>
      <scheme val="minor"/>
    </font>
    <font>
      <vertAlign val="subscript"/>
      <sz val="11"/>
      <name val="Meiryo UI"/>
      <family val="3"/>
      <charset val="128"/>
    </font>
    <font>
      <b/>
      <sz val="10"/>
      <color rgb="FFE60039"/>
      <name val="Meiryo UI"/>
      <family val="3"/>
      <charset val="128"/>
    </font>
    <font>
      <b/>
      <sz val="10"/>
      <name val="Meiryo UI"/>
      <family val="3"/>
      <charset val="128"/>
    </font>
    <font>
      <sz val="6"/>
      <name val="游ゴシック"/>
      <family val="3"/>
      <charset val="128"/>
      <scheme val="minor"/>
    </font>
    <font>
      <b/>
      <vertAlign val="superscript"/>
      <sz val="11"/>
      <color theme="1"/>
      <name val="Meiryo UI"/>
      <family val="3"/>
      <charset val="128"/>
    </font>
    <font>
      <sz val="10"/>
      <color theme="1"/>
      <name val="Century"/>
      <family val="1"/>
    </font>
    <font>
      <sz val="10"/>
      <color theme="1"/>
      <name val="Times New Roman"/>
      <family val="1"/>
    </font>
    <font>
      <vertAlign val="subscript"/>
      <sz val="10"/>
      <name val="Meiryo UI"/>
      <family val="3"/>
      <charset val="128"/>
    </font>
    <font>
      <sz val="10"/>
      <color rgb="FF000000"/>
      <name val="Meiryo UI"/>
      <family val="3"/>
      <charset val="128"/>
    </font>
    <font>
      <sz val="11"/>
      <color rgb="FFFF0000"/>
      <name val="Meiryo UI"/>
      <family val="3"/>
      <charset val="128"/>
    </font>
    <font>
      <u/>
      <sz val="11"/>
      <color theme="10"/>
      <name val="游ゴシック"/>
      <family val="3"/>
      <charset val="128"/>
      <scheme val="minor"/>
    </font>
    <font>
      <b/>
      <vertAlign val="subscript"/>
      <sz val="11"/>
      <name val="Meiryo UI"/>
      <family val="3"/>
      <charset val="128"/>
    </font>
    <font>
      <u/>
      <vertAlign val="subscript"/>
      <sz val="11"/>
      <color theme="10"/>
      <name val="游ゴシック"/>
      <family val="3"/>
      <charset val="128"/>
      <scheme val="minor"/>
    </font>
    <font>
      <sz val="11"/>
      <color theme="1"/>
      <name val="游ゴシック"/>
      <family val="2"/>
      <scheme val="minor"/>
    </font>
    <font>
      <sz val="9"/>
      <color theme="1"/>
      <name val="Meiryo UI"/>
      <family val="3"/>
      <charset val="128"/>
    </font>
    <font>
      <vertAlign val="superscript"/>
      <sz val="11"/>
      <name val="Meiryo UI"/>
      <family val="3"/>
      <charset val="128"/>
    </font>
    <font>
      <b/>
      <sz val="11"/>
      <color theme="1"/>
      <name val="游ゴシック"/>
      <family val="3"/>
      <charset val="128"/>
      <scheme val="minor"/>
    </font>
    <font>
      <sz val="8"/>
      <color theme="1"/>
      <name val="Meiryo UI"/>
      <family val="3"/>
      <charset val="128"/>
    </font>
    <font>
      <b/>
      <sz val="10"/>
      <color rgb="FFFF0000"/>
      <name val="Meiryo UI"/>
      <family val="3"/>
      <charset val="128"/>
    </font>
    <font>
      <sz val="11"/>
      <color rgb="FF0070C0"/>
      <name val="游ゴシック"/>
      <family val="2"/>
      <charset val="128"/>
      <scheme val="minor"/>
    </font>
    <font>
      <sz val="11"/>
      <color rgb="FF4472C4"/>
      <name val="Meiryo UI"/>
      <family val="3"/>
      <charset val="128"/>
    </font>
    <font>
      <sz val="11"/>
      <color rgb="FF4472C4"/>
      <name val="游ゴシック"/>
      <family val="2"/>
      <charset val="128"/>
      <scheme val="minor"/>
    </font>
    <font>
      <vertAlign val="subscript"/>
      <sz val="10"/>
      <color theme="1"/>
      <name val="Meiryo UI"/>
      <family val="3"/>
      <charset val="128"/>
    </font>
    <font>
      <sz val="8"/>
      <color rgb="FF000000"/>
      <name val="Meiryo UI"/>
      <family val="3"/>
      <charset val="128"/>
    </font>
    <font>
      <vertAlign val="superscript"/>
      <sz val="10"/>
      <color theme="1"/>
      <name val="Meiryo UI"/>
      <family val="3"/>
      <charset val="128"/>
    </font>
    <font>
      <sz val="10"/>
      <color rgb="FFFF0000"/>
      <name val="Meiryo UI"/>
      <family val="3"/>
      <charset val="128"/>
    </font>
    <font>
      <i/>
      <sz val="11"/>
      <color theme="1"/>
      <name val="Meiryo UI"/>
      <family val="3"/>
      <charset val="128"/>
    </font>
    <font>
      <i/>
      <sz val="11"/>
      <name val="Meiryo UI"/>
      <family val="3"/>
      <charset val="128"/>
    </font>
    <font>
      <sz val="10"/>
      <color theme="1"/>
      <name val="Century"/>
      <family val="1"/>
      <charset val="128"/>
    </font>
    <font>
      <sz val="11"/>
      <color rgb="FF0070C0"/>
      <name val="Meiryo UI"/>
      <family val="3"/>
      <charset val="128"/>
    </font>
    <font>
      <sz val="10"/>
      <color rgb="FF0070C0"/>
      <name val="Meiryo UI"/>
      <family val="3"/>
      <charset val="128"/>
    </font>
  </fonts>
  <fills count="9">
    <fill>
      <patternFill patternType="none"/>
    </fill>
    <fill>
      <patternFill patternType="gray125"/>
    </fill>
    <fill>
      <patternFill patternType="solid">
        <fgColor rgb="FFF8EBCD"/>
        <bgColor indexed="64"/>
      </patternFill>
    </fill>
    <fill>
      <patternFill patternType="solid">
        <fgColor rgb="FFFCE4DE"/>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auto="1"/>
      </left>
      <right/>
      <top style="thin">
        <color auto="1"/>
      </top>
      <bottom/>
      <diagonal/>
    </border>
    <border>
      <left style="medium">
        <color auto="1"/>
      </left>
      <right style="thin">
        <color auto="1"/>
      </right>
      <top style="thin">
        <color auto="1"/>
      </top>
      <bottom/>
      <diagonal/>
    </border>
    <border>
      <left style="thin">
        <color auto="1"/>
      </left>
      <right/>
      <top style="thin">
        <color auto="1"/>
      </top>
      <bottom style="hair">
        <color auto="1"/>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thin">
        <color indexed="64"/>
      </top>
      <bottom/>
      <diagonal/>
    </border>
    <border>
      <left style="double">
        <color indexed="64"/>
      </left>
      <right style="medium">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bottom/>
      <diagonal/>
    </border>
    <border>
      <left style="medium">
        <color auto="1"/>
      </left>
      <right/>
      <top style="thin">
        <color auto="1"/>
      </top>
      <bottom style="thin">
        <color indexed="64"/>
      </bottom>
      <diagonal/>
    </border>
    <border>
      <left style="medium">
        <color auto="1"/>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medium">
        <color indexed="64"/>
      </right>
      <top/>
      <bottom style="thin">
        <color indexed="64"/>
      </bottom>
      <diagonal/>
    </border>
    <border>
      <left style="thin">
        <color auto="1"/>
      </left>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s>
  <cellStyleXfs count="10">
    <xf numFmtId="0" fontId="0" fillId="0" borderId="0">
      <alignment vertical="center"/>
    </xf>
    <xf numFmtId="0" fontId="6" fillId="0" borderId="0" applyNumberFormat="0" applyFill="0" applyBorder="0" applyAlignment="0" applyProtection="0">
      <alignment vertical="center"/>
    </xf>
    <xf numFmtId="0" fontId="16" fillId="0" borderId="0"/>
    <xf numFmtId="38" fontId="16" fillId="0" borderId="0" applyFont="0" applyFill="0" applyBorder="0" applyAlignment="0" applyProtection="0"/>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36" fillId="0" borderId="0"/>
    <xf numFmtId="9" fontId="36" fillId="0" borderId="0" applyFont="0" applyFill="0" applyBorder="0" applyAlignment="0" applyProtection="0">
      <alignment vertical="center"/>
    </xf>
    <xf numFmtId="38" fontId="36" fillId="0" borderId="0" applyFont="0" applyFill="0" applyBorder="0" applyAlignment="0" applyProtection="0">
      <alignment vertical="center"/>
    </xf>
  </cellStyleXfs>
  <cellXfs count="484">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0" borderId="0" xfId="1" applyFont="1" applyFill="1" applyAlignment="1">
      <alignment horizontal="center" vertical="center"/>
    </xf>
    <xf numFmtId="0" fontId="9" fillId="0" borderId="0" xfId="0" applyFont="1">
      <alignment vertical="center"/>
    </xf>
    <xf numFmtId="0" fontId="10" fillId="0" borderId="1" xfId="0" applyFont="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3" fontId="7" fillId="2" borderId="2" xfId="0" applyNumberFormat="1" applyFont="1" applyFill="1" applyBorder="1" applyAlignment="1">
      <alignment horizontal="center" vertical="center"/>
    </xf>
    <xf numFmtId="0" fontId="7" fillId="0" borderId="2" xfId="0" applyFont="1" applyBorder="1" applyAlignment="1">
      <alignment horizontal="left" vertical="center" wrapText="1"/>
    </xf>
    <xf numFmtId="176" fontId="7" fillId="0" borderId="2" xfId="0" applyNumberFormat="1" applyFont="1" applyBorder="1" applyAlignment="1">
      <alignment horizontal="right" vertical="center"/>
    </xf>
    <xf numFmtId="0" fontId="7" fillId="0" borderId="2" xfId="0" applyFont="1" applyBorder="1">
      <alignment vertical="center"/>
    </xf>
    <xf numFmtId="0" fontId="7" fillId="0" borderId="2" xfId="0" applyFont="1" applyBorder="1" applyAlignment="1">
      <alignment horizontal="left" vertical="center"/>
    </xf>
    <xf numFmtId="3" fontId="7" fillId="2" borderId="2" xfId="0" applyNumberFormat="1" applyFont="1" applyFill="1" applyBorder="1" applyAlignment="1">
      <alignment horizontal="right" vertical="center"/>
    </xf>
    <xf numFmtId="177" fontId="7" fillId="0" borderId="2" xfId="0" applyNumberFormat="1" applyFont="1" applyBorder="1" applyAlignment="1">
      <alignment horizontal="right" vertical="center"/>
    </xf>
    <xf numFmtId="177" fontId="7" fillId="2" borderId="2" xfId="0" applyNumberFormat="1" applyFont="1" applyFill="1" applyBorder="1" applyAlignment="1">
      <alignment horizontal="right" vertical="center"/>
    </xf>
    <xf numFmtId="178" fontId="7" fillId="0" borderId="2" xfId="0" applyNumberFormat="1" applyFont="1" applyBorder="1" applyAlignment="1">
      <alignment horizontal="right" vertical="center"/>
    </xf>
    <xf numFmtId="180" fontId="7" fillId="0" borderId="2" xfId="0" applyNumberFormat="1" applyFont="1" applyBorder="1" applyAlignment="1">
      <alignment horizontal="right" vertical="center"/>
    </xf>
    <xf numFmtId="3" fontId="7" fillId="0" borderId="2" xfId="0" applyNumberFormat="1" applyFont="1" applyBorder="1" applyAlignment="1">
      <alignment horizontal="right" vertical="center"/>
    </xf>
    <xf numFmtId="181" fontId="11" fillId="0" borderId="2" xfId="0" applyNumberFormat="1" applyFont="1" applyBorder="1" applyAlignment="1">
      <alignment horizontal="right" vertical="center"/>
    </xf>
    <xf numFmtId="0" fontId="7" fillId="0" borderId="0" xfId="0" applyFont="1" applyAlignment="1">
      <alignment horizontal="right" vertical="center"/>
    </xf>
    <xf numFmtId="0" fontId="14" fillId="3" borderId="2" xfId="0" applyFont="1" applyFill="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10" fillId="0" borderId="0" xfId="0" applyFont="1" applyAlignment="1">
      <alignment horizontal="left" vertical="center" wrapText="1"/>
    </xf>
    <xf numFmtId="0" fontId="10" fillId="0" borderId="0" xfId="0" applyFont="1">
      <alignment vertical="center"/>
    </xf>
    <xf numFmtId="0" fontId="7" fillId="0" borderId="2" xfId="0" applyFont="1" applyBorder="1" applyAlignment="1">
      <alignment horizontal="right" vertical="center" wrapText="1"/>
    </xf>
    <xf numFmtId="0" fontId="10" fillId="0" borderId="1" xfId="0" applyFont="1" applyBorder="1">
      <alignment vertical="center"/>
    </xf>
    <xf numFmtId="3" fontId="7" fillId="0" borderId="2" xfId="0" applyNumberFormat="1" applyFont="1" applyBorder="1" applyAlignment="1">
      <alignment horizontal="center" vertical="center"/>
    </xf>
    <xf numFmtId="0" fontId="15" fillId="0" borderId="1" xfId="0" applyFont="1" applyBorder="1">
      <alignment vertical="center"/>
    </xf>
    <xf numFmtId="0" fontId="7" fillId="0" borderId="2" xfId="0" applyFont="1" applyBorder="1" applyAlignment="1">
      <alignment horizontal="center" vertical="center"/>
    </xf>
    <xf numFmtId="0" fontId="7" fillId="3" borderId="2" xfId="0" applyFont="1" applyFill="1" applyBorder="1" applyAlignment="1">
      <alignment horizontal="center" vertical="center"/>
    </xf>
    <xf numFmtId="0" fontId="7" fillId="0" borderId="2" xfId="0" applyFont="1" applyBorder="1" applyAlignment="1">
      <alignment horizontal="right" vertical="center"/>
    </xf>
    <xf numFmtId="0" fontId="7" fillId="0" borderId="1" xfId="0" applyFont="1" applyBorder="1" applyAlignment="1">
      <alignment horizontal="right" vertical="center"/>
    </xf>
    <xf numFmtId="184" fontId="7" fillId="0" borderId="2" xfId="0" applyNumberFormat="1" applyFont="1" applyBorder="1" applyAlignment="1">
      <alignment horizontal="center" vertical="center"/>
    </xf>
    <xf numFmtId="3" fontId="7" fillId="4" borderId="2" xfId="0" applyNumberFormat="1" applyFont="1" applyFill="1" applyBorder="1" applyAlignment="1">
      <alignment horizontal="right" vertical="center"/>
    </xf>
    <xf numFmtId="0" fontId="11" fillId="0" borderId="0" xfId="0" applyFont="1">
      <alignment vertical="center"/>
    </xf>
    <xf numFmtId="0" fontId="7" fillId="0" borderId="2" xfId="0" applyFont="1" applyBorder="1" applyAlignment="1">
      <alignment vertical="center" wrapText="1"/>
    </xf>
    <xf numFmtId="185" fontId="7" fillId="0" borderId="2" xfId="0" applyNumberFormat="1" applyFont="1" applyBorder="1" applyAlignment="1">
      <alignment horizontal="right" vertical="center"/>
    </xf>
    <xf numFmtId="3" fontId="7" fillId="2" borderId="2" xfId="0" applyNumberFormat="1" applyFont="1" applyFill="1" applyBorder="1" applyAlignment="1">
      <alignment horizontal="left" vertical="center"/>
    </xf>
    <xf numFmtId="3" fontId="7" fillId="2" borderId="2" xfId="0" applyNumberFormat="1" applyFont="1" applyFill="1" applyBorder="1" applyAlignment="1">
      <alignment horizontal="left" vertical="center" wrapText="1"/>
    </xf>
    <xf numFmtId="3" fontId="7" fillId="0" borderId="2" xfId="0" applyNumberFormat="1" applyFont="1" applyBorder="1" applyAlignment="1">
      <alignment horizontal="left" vertical="center"/>
    </xf>
    <xf numFmtId="3" fontId="7" fillId="0" borderId="2" xfId="0" applyNumberFormat="1" applyFont="1" applyBorder="1" applyAlignment="1">
      <alignment horizontal="left" vertical="center" wrapText="1"/>
    </xf>
    <xf numFmtId="3" fontId="7" fillId="0" borderId="0" xfId="0" applyNumberFormat="1" applyFont="1" applyAlignment="1">
      <alignment horizontal="right" vertical="center"/>
    </xf>
    <xf numFmtId="3" fontId="7" fillId="4" borderId="0" xfId="0" applyNumberFormat="1" applyFont="1" applyFill="1" applyAlignment="1">
      <alignment horizontal="right" vertical="center"/>
    </xf>
    <xf numFmtId="0" fontId="11" fillId="0" borderId="2" xfId="0" applyFont="1" applyBorder="1" applyAlignment="1">
      <alignment horizontal="left" vertical="center" wrapText="1"/>
    </xf>
    <xf numFmtId="3" fontId="11" fillId="0" borderId="2" xfId="0" applyNumberFormat="1" applyFont="1" applyBorder="1" applyAlignment="1">
      <alignment horizontal="right" vertical="center"/>
    </xf>
    <xf numFmtId="188" fontId="7" fillId="0" borderId="2" xfId="0" applyNumberFormat="1" applyFont="1" applyBorder="1" applyAlignment="1">
      <alignment horizontal="right" vertical="center"/>
    </xf>
    <xf numFmtId="3" fontId="7" fillId="3" borderId="2"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19" fillId="0" borderId="0" xfId="0" applyFont="1">
      <alignment vertical="center"/>
    </xf>
    <xf numFmtId="0" fontId="24" fillId="0" borderId="0" xfId="0" applyFont="1">
      <alignment vertical="center"/>
    </xf>
    <xf numFmtId="0" fontId="25" fillId="0" borderId="0" xfId="0" applyFont="1">
      <alignment vertical="center"/>
    </xf>
    <xf numFmtId="0" fontId="5" fillId="0" borderId="0" xfId="0" applyFont="1" applyAlignment="1">
      <alignment horizontal="left" vertical="center" wrapText="1"/>
    </xf>
    <xf numFmtId="0" fontId="25" fillId="0" borderId="2" xfId="0" applyFont="1" applyBorder="1" applyAlignment="1">
      <alignment horizontal="justify" vertical="center" wrapText="1"/>
    </xf>
    <xf numFmtId="0" fontId="19" fillId="0" borderId="2" xfId="0" applyFont="1" applyBorder="1" applyAlignment="1">
      <alignment horizontal="justify" vertical="center" wrapText="1"/>
    </xf>
    <xf numFmtId="0" fontId="7" fillId="0" borderId="0" xfId="0" applyFont="1" applyAlignment="1">
      <alignment horizontal="center" vertical="center"/>
    </xf>
    <xf numFmtId="0" fontId="7" fillId="3" borderId="2" xfId="0" applyFont="1" applyFill="1" applyBorder="1" applyAlignment="1">
      <alignment horizontal="center" vertical="top" wrapText="1"/>
    </xf>
    <xf numFmtId="184" fontId="7" fillId="0" borderId="2" xfId="0" applyNumberFormat="1" applyFont="1" applyBorder="1" applyAlignment="1">
      <alignment horizontal="right" vertical="center"/>
    </xf>
    <xf numFmtId="192" fontId="7" fillId="0" borderId="0" xfId="0" applyNumberFormat="1" applyFont="1">
      <alignment vertical="center"/>
    </xf>
    <xf numFmtId="3" fontId="7" fillId="0" borderId="0" xfId="0" applyNumberFormat="1" applyFont="1">
      <alignment vertical="center"/>
    </xf>
    <xf numFmtId="0" fontId="15" fillId="0" borderId="0" xfId="0" applyFont="1">
      <alignment vertical="center"/>
    </xf>
    <xf numFmtId="0" fontId="10" fillId="0" borderId="0" xfId="0" applyFont="1" applyAlignment="1">
      <alignment horizontal="left" vertical="center"/>
    </xf>
    <xf numFmtId="0" fontId="21" fillId="0" borderId="0" xfId="0" applyFont="1">
      <alignment vertical="center"/>
    </xf>
    <xf numFmtId="189" fontId="7" fillId="0" borderId="2" xfId="0" applyNumberFormat="1" applyFont="1" applyBorder="1" applyAlignment="1">
      <alignment horizontal="right" vertical="center"/>
    </xf>
    <xf numFmtId="10" fontId="7" fillId="0" borderId="0" xfId="0" applyNumberFormat="1" applyFont="1">
      <alignment vertical="center"/>
    </xf>
    <xf numFmtId="3" fontId="7" fillId="0" borderId="2" xfId="0" applyNumberFormat="1" applyFont="1" applyBorder="1" applyAlignment="1">
      <alignment horizontal="right" vertical="center" wrapText="1"/>
    </xf>
    <xf numFmtId="193" fontId="7" fillId="0" borderId="2" xfId="0" applyNumberFormat="1" applyFont="1" applyBorder="1" applyAlignment="1">
      <alignment horizontal="right" vertical="center"/>
    </xf>
    <xf numFmtId="193" fontId="7" fillId="0" borderId="2" xfId="0" applyNumberFormat="1" applyFont="1" applyBorder="1">
      <alignment vertical="center"/>
    </xf>
    <xf numFmtId="194" fontId="7" fillId="0" borderId="2" xfId="5" applyNumberFormat="1" applyFont="1" applyBorder="1">
      <alignment vertical="center"/>
    </xf>
    <xf numFmtId="177" fontId="11" fillId="0" borderId="2" xfId="0" applyNumberFormat="1" applyFont="1" applyBorder="1" applyAlignment="1">
      <alignment horizontal="right" vertical="center"/>
    </xf>
    <xf numFmtId="188" fontId="11" fillId="0" borderId="2" xfId="0" applyNumberFormat="1" applyFont="1" applyBorder="1" applyAlignment="1">
      <alignment horizontal="right" vertical="center"/>
    </xf>
    <xf numFmtId="193" fontId="11" fillId="0" borderId="2" xfId="0" applyNumberFormat="1" applyFont="1" applyBorder="1" applyAlignment="1">
      <alignment horizontal="right" vertical="center"/>
    </xf>
    <xf numFmtId="193" fontId="11" fillId="0" borderId="2" xfId="0" applyNumberFormat="1" applyFont="1" applyBorder="1">
      <alignment vertical="center"/>
    </xf>
    <xf numFmtId="194" fontId="11" fillId="0" borderId="2" xfId="5" applyNumberFormat="1" applyFont="1" applyFill="1" applyBorder="1">
      <alignment vertical="center"/>
    </xf>
    <xf numFmtId="0" fontId="7" fillId="0" borderId="3" xfId="0" applyFont="1" applyBorder="1" applyAlignment="1">
      <alignment horizontal="left" vertical="center" wrapText="1"/>
    </xf>
    <xf numFmtId="0" fontId="7" fillId="3" borderId="2" xfId="0" applyFont="1" applyFill="1" applyBorder="1" applyAlignment="1">
      <alignment vertical="center" wrapText="1"/>
    </xf>
    <xf numFmtId="0" fontId="7" fillId="0" borderId="10" xfId="0" applyFont="1" applyBorder="1" applyAlignment="1">
      <alignment horizontal="left" vertical="center" wrapText="1"/>
    </xf>
    <xf numFmtId="189" fontId="7" fillId="0" borderId="10" xfId="0" applyNumberFormat="1" applyFont="1" applyBorder="1" applyAlignment="1">
      <alignment horizontal="right" vertical="center"/>
    </xf>
    <xf numFmtId="0" fontId="7" fillId="0" borderId="6" xfId="0" applyFont="1" applyBorder="1" applyAlignment="1">
      <alignment horizontal="left" vertical="center" wrapText="1"/>
    </xf>
    <xf numFmtId="189" fontId="7" fillId="0" borderId="6" xfId="0" applyNumberFormat="1" applyFont="1" applyBorder="1" applyAlignment="1">
      <alignment horizontal="right" vertical="center"/>
    </xf>
    <xf numFmtId="4" fontId="7" fillId="0" borderId="2" xfId="0" applyNumberFormat="1" applyFont="1" applyBorder="1" applyAlignment="1">
      <alignment horizontal="right" vertical="center"/>
    </xf>
    <xf numFmtId="4" fontId="7" fillId="0" borderId="6" xfId="0" applyNumberFormat="1" applyFont="1" applyBorder="1" applyAlignment="1">
      <alignment horizontal="right" vertical="center"/>
    </xf>
    <xf numFmtId="0" fontId="10" fillId="0" borderId="1" xfId="0" applyFont="1" applyBorder="1" applyAlignment="1">
      <alignment vertical="center" wrapText="1"/>
    </xf>
    <xf numFmtId="0" fontId="19" fillId="3" borderId="2" xfId="0" applyFont="1" applyFill="1" applyBorder="1" applyAlignment="1">
      <alignment horizontal="center" vertical="center" wrapText="1"/>
    </xf>
    <xf numFmtId="0" fontId="19" fillId="0" borderId="2" xfId="0" applyFont="1" applyBorder="1" applyAlignment="1">
      <alignment horizontal="left" vertical="center" wrapText="1"/>
    </xf>
    <xf numFmtId="0" fontId="19" fillId="0" borderId="2" xfId="0" applyFont="1" applyBorder="1" applyAlignment="1">
      <alignment horizontal="center" vertical="center" wrapText="1"/>
    </xf>
    <xf numFmtId="0" fontId="29" fillId="0" borderId="0" xfId="0" applyFont="1" applyAlignment="1">
      <alignment horizontal="justify" vertical="center" wrapText="1"/>
    </xf>
    <xf numFmtId="0" fontId="28" fillId="0" borderId="0" xfId="0" applyFont="1">
      <alignment vertical="center"/>
    </xf>
    <xf numFmtId="0" fontId="28" fillId="0" borderId="0" xfId="0" applyFont="1" applyAlignment="1">
      <alignment vertical="center" wrapText="1"/>
    </xf>
    <xf numFmtId="0" fontId="31" fillId="0" borderId="2" xfId="0" applyFont="1" applyBorder="1" applyAlignment="1">
      <alignment horizontal="left" vertical="center" wrapText="1"/>
    </xf>
    <xf numFmtId="0" fontId="31" fillId="0" borderId="2" xfId="0" applyFont="1" applyBorder="1" applyAlignment="1">
      <alignment horizontal="left" vertical="center"/>
    </xf>
    <xf numFmtId="180" fontId="7" fillId="0" borderId="2" xfId="0" applyNumberFormat="1" applyFont="1" applyBorder="1" applyAlignment="1">
      <alignment horizontal="left" vertical="center" wrapText="1"/>
    </xf>
    <xf numFmtId="180" fontId="7" fillId="0" borderId="2" xfId="0" applyNumberFormat="1" applyFont="1" applyBorder="1" applyAlignment="1">
      <alignment horizontal="right" vertical="center" wrapText="1"/>
    </xf>
    <xf numFmtId="176" fontId="7" fillId="0" borderId="2" xfId="0" applyNumberFormat="1" applyFont="1" applyBorder="1" applyAlignment="1">
      <alignment horizontal="left" vertical="center" wrapText="1"/>
    </xf>
    <xf numFmtId="176" fontId="7" fillId="0" borderId="2" xfId="0" applyNumberFormat="1" applyFont="1" applyBorder="1">
      <alignment vertical="center"/>
    </xf>
    <xf numFmtId="0" fontId="10" fillId="0" borderId="0" xfId="0" applyFont="1" applyAlignment="1">
      <alignment vertical="center" wrapText="1"/>
    </xf>
    <xf numFmtId="9" fontId="7" fillId="0" borderId="2" xfId="0" applyNumberFormat="1" applyFont="1" applyBorder="1" applyAlignment="1">
      <alignment horizontal="right" vertical="center"/>
    </xf>
    <xf numFmtId="0" fontId="8" fillId="0" borderId="0" xfId="1" applyFont="1" applyFill="1" applyAlignment="1">
      <alignment horizontal="center" vertical="center" wrapText="1"/>
    </xf>
    <xf numFmtId="184" fontId="7" fillId="0" borderId="2" xfId="0" applyNumberFormat="1" applyFont="1" applyBorder="1" applyAlignment="1">
      <alignment horizontal="right" vertical="center" wrapText="1"/>
    </xf>
    <xf numFmtId="0" fontId="7" fillId="0" borderId="3" xfId="0" applyFont="1" applyBorder="1" applyAlignment="1">
      <alignment horizontal="right" vertical="center" wrapText="1"/>
    </xf>
    <xf numFmtId="0" fontId="6" fillId="2" borderId="0" xfId="1" applyFill="1" applyAlignment="1">
      <alignment horizontal="center" vertical="center"/>
    </xf>
    <xf numFmtId="192" fontId="7" fillId="3" borderId="2" xfId="0" applyNumberFormat="1" applyFont="1" applyFill="1" applyBorder="1" applyAlignment="1">
      <alignment horizontal="center" vertical="center" wrapText="1"/>
    </xf>
    <xf numFmtId="3" fontId="5" fillId="0" borderId="0" xfId="0" applyNumberFormat="1" applyFont="1">
      <alignment vertical="center"/>
    </xf>
    <xf numFmtId="0" fontId="7" fillId="0" borderId="3" xfId="0" applyFont="1" applyBorder="1" applyAlignment="1">
      <alignment vertical="center" wrapText="1"/>
    </xf>
    <xf numFmtId="0" fontId="11" fillId="0" borderId="0" xfId="0" applyFont="1" applyAlignment="1">
      <alignment horizontal="right" vertical="center"/>
    </xf>
    <xf numFmtId="0" fontId="32" fillId="0" borderId="0" xfId="0" applyFont="1">
      <alignment vertical="center"/>
    </xf>
    <xf numFmtId="0" fontId="11" fillId="3" borderId="2" xfId="0" applyFont="1" applyFill="1" applyBorder="1" applyAlignment="1">
      <alignment horizontal="center" vertical="center" wrapText="1"/>
    </xf>
    <xf numFmtId="0" fontId="22" fillId="0" borderId="0" xfId="0" applyFont="1">
      <alignment vertical="center"/>
    </xf>
    <xf numFmtId="0" fontId="11" fillId="0" borderId="3" xfId="0" applyFont="1" applyBorder="1">
      <alignment vertical="center"/>
    </xf>
    <xf numFmtId="38" fontId="7" fillId="0" borderId="0" xfId="5" applyFont="1">
      <alignment vertical="center"/>
    </xf>
    <xf numFmtId="0" fontId="6" fillId="0" borderId="0" xfId="1" applyFill="1" applyAlignment="1">
      <alignment horizontal="center" vertical="center"/>
    </xf>
    <xf numFmtId="0" fontId="6" fillId="0" borderId="0" xfId="1" applyFill="1">
      <alignment vertical="center"/>
    </xf>
    <xf numFmtId="0" fontId="6" fillId="0" borderId="0" xfId="1" applyFill="1" applyAlignment="1">
      <alignment horizontal="right" vertical="center"/>
    </xf>
    <xf numFmtId="187" fontId="7" fillId="0" borderId="2" xfId="0" applyNumberFormat="1" applyFont="1" applyBorder="1" applyAlignment="1">
      <alignment horizontal="right" vertical="center"/>
    </xf>
    <xf numFmtId="0" fontId="8" fillId="2" borderId="0" xfId="1" applyFont="1" applyFill="1" applyAlignment="1">
      <alignment horizontal="center" vertical="center"/>
    </xf>
    <xf numFmtId="0" fontId="10" fillId="0" borderId="0" xfId="2" applyFont="1" applyAlignment="1">
      <alignment vertical="center"/>
    </xf>
    <xf numFmtId="0" fontId="7" fillId="0" borderId="0" xfId="2" applyFont="1" applyAlignment="1">
      <alignment vertical="center"/>
    </xf>
    <xf numFmtId="0" fontId="37" fillId="0" borderId="0" xfId="2" applyFont="1" applyAlignment="1">
      <alignment horizontal="center" vertical="center"/>
    </xf>
    <xf numFmtId="0" fontId="11" fillId="0" borderId="2" xfId="0" applyFont="1" applyBorder="1" applyAlignment="1">
      <alignment vertical="top"/>
    </xf>
    <xf numFmtId="0" fontId="11" fillId="0" borderId="2" xfId="0" applyFont="1" applyBorder="1">
      <alignment vertical="center"/>
    </xf>
    <xf numFmtId="192" fontId="11" fillId="0" borderId="0" xfId="0" applyNumberFormat="1" applyFont="1">
      <alignment vertical="center"/>
    </xf>
    <xf numFmtId="38" fontId="7" fillId="0" borderId="2" xfId="5" applyFont="1" applyBorder="1">
      <alignment vertical="center"/>
    </xf>
    <xf numFmtId="38" fontId="11" fillId="0" borderId="2" xfId="5" applyFont="1" applyFill="1" applyBorder="1">
      <alignment vertical="center"/>
    </xf>
    <xf numFmtId="0" fontId="39" fillId="0" borderId="0" xfId="0" applyFont="1">
      <alignment vertical="center"/>
    </xf>
    <xf numFmtId="38" fontId="7" fillId="0" borderId="2" xfId="5" applyFont="1" applyFill="1" applyBorder="1">
      <alignment vertical="center"/>
    </xf>
    <xf numFmtId="179" fontId="7" fillId="0" borderId="2" xfId="0" applyNumberFormat="1" applyFont="1" applyBorder="1" applyAlignment="1">
      <alignment horizontal="right" vertical="center" wrapText="1"/>
    </xf>
    <xf numFmtId="4" fontId="7" fillId="0" borderId="2" xfId="0" applyNumberFormat="1" applyFont="1" applyBorder="1" applyAlignment="1">
      <alignment horizontal="right" vertical="center" wrapText="1"/>
    </xf>
    <xf numFmtId="189" fontId="11" fillId="0" borderId="2" xfId="0" applyNumberFormat="1" applyFont="1" applyBorder="1" applyAlignment="1">
      <alignment horizontal="center" vertical="center" wrapText="1"/>
    </xf>
    <xf numFmtId="196" fontId="7" fillId="0" borderId="2" xfId="0" applyNumberFormat="1" applyFont="1" applyBorder="1" applyAlignment="1">
      <alignment horizontal="right" vertical="center" wrapText="1"/>
    </xf>
    <xf numFmtId="197" fontId="7" fillId="0" borderId="2" xfId="0" applyNumberFormat="1" applyFont="1" applyBorder="1" applyAlignment="1">
      <alignment horizontal="right" vertical="center" wrapText="1"/>
    </xf>
    <xf numFmtId="200" fontId="7" fillId="0" borderId="2" xfId="0" applyNumberFormat="1" applyFont="1" applyBorder="1" applyAlignment="1">
      <alignment horizontal="right" vertical="center" wrapText="1"/>
    </xf>
    <xf numFmtId="0" fontId="14" fillId="0" borderId="2" xfId="0" applyFont="1" applyBorder="1" applyAlignment="1">
      <alignment horizontal="right" vertical="center" wrapText="1"/>
    </xf>
    <xf numFmtId="0" fontId="11" fillId="0" borderId="0" xfId="0" applyFont="1" applyAlignment="1">
      <alignment vertical="center" wrapText="1"/>
    </xf>
    <xf numFmtId="0" fontId="7" fillId="0" borderId="4" xfId="0" applyFont="1" applyBorder="1" applyAlignment="1"/>
    <xf numFmtId="0" fontId="7" fillId="0" borderId="2" xfId="0" applyFont="1" applyBorder="1" applyAlignment="1"/>
    <xf numFmtId="0" fontId="7" fillId="0" borderId="5" xfId="0" applyFont="1" applyBorder="1" applyAlignment="1"/>
    <xf numFmtId="0" fontId="7" fillId="0" borderId="6" xfId="0" applyFont="1" applyBorder="1" applyAlignment="1"/>
    <xf numFmtId="178" fontId="7" fillId="0" borderId="2" xfId="0" applyNumberFormat="1" applyFont="1" applyBorder="1">
      <alignment vertical="center"/>
    </xf>
    <xf numFmtId="178" fontId="7" fillId="0" borderId="2" xfId="0" applyNumberFormat="1" applyFont="1" applyBorder="1" applyAlignment="1">
      <alignment horizontal="center" vertical="center"/>
    </xf>
    <xf numFmtId="3" fontId="7" fillId="0" borderId="2" xfId="0" applyNumberFormat="1" applyFont="1" applyBorder="1">
      <alignment vertical="center"/>
    </xf>
    <xf numFmtId="0" fontId="7" fillId="3" borderId="2" xfId="2" applyFont="1" applyFill="1" applyBorder="1" applyAlignment="1">
      <alignment vertical="center"/>
    </xf>
    <xf numFmtId="0" fontId="37" fillId="3" borderId="6" xfId="2" applyFont="1" applyFill="1" applyBorder="1" applyAlignment="1">
      <alignment horizontal="center" vertical="center" wrapText="1"/>
    </xf>
    <xf numFmtId="0" fontId="37" fillId="3" borderId="40" xfId="2" applyFont="1" applyFill="1" applyBorder="1" applyAlignment="1">
      <alignment horizontal="center" vertical="center" wrapText="1"/>
    </xf>
    <xf numFmtId="0" fontId="37" fillId="3" borderId="42" xfId="2" applyFont="1" applyFill="1" applyBorder="1" applyAlignment="1">
      <alignment horizontal="center" vertical="center"/>
    </xf>
    <xf numFmtId="0" fontId="37" fillId="3" borderId="45" xfId="2" applyFont="1" applyFill="1" applyBorder="1" applyAlignment="1">
      <alignment horizontal="center" vertical="center" wrapText="1"/>
    </xf>
    <xf numFmtId="0" fontId="6" fillId="5" borderId="0" xfId="1" applyFill="1" applyAlignment="1">
      <alignment horizontal="center" vertical="center"/>
    </xf>
    <xf numFmtId="0" fontId="7" fillId="0" borderId="0" xfId="0" applyFont="1" applyAlignment="1">
      <alignment horizontal="left" vertical="center"/>
    </xf>
    <xf numFmtId="0" fontId="41" fillId="0" borderId="0" xfId="0" applyFont="1">
      <alignment vertical="center"/>
    </xf>
    <xf numFmtId="4" fontId="7" fillId="0" borderId="0" xfId="0" applyNumberFormat="1" applyFont="1">
      <alignment vertical="center"/>
    </xf>
    <xf numFmtId="184" fontId="7" fillId="0" borderId="2" xfId="0" applyNumberFormat="1" applyFont="1" applyBorder="1">
      <alignment vertical="center"/>
    </xf>
    <xf numFmtId="0" fontId="44" fillId="0" borderId="0" xfId="0" applyFont="1">
      <alignment vertical="center"/>
    </xf>
    <xf numFmtId="0" fontId="43" fillId="0" borderId="0" xfId="0" applyFont="1">
      <alignment vertical="center"/>
    </xf>
    <xf numFmtId="56" fontId="7" fillId="0" borderId="0" xfId="0" quotePrefix="1" applyNumberFormat="1" applyFont="1">
      <alignment vertical="center"/>
    </xf>
    <xf numFmtId="0" fontId="7" fillId="0" borderId="0" xfId="0" quotePrefix="1" applyFont="1">
      <alignment vertical="center"/>
    </xf>
    <xf numFmtId="202" fontId="7" fillId="0" borderId="2" xfId="0" applyNumberFormat="1" applyFont="1" applyBorder="1" applyAlignment="1">
      <alignment vertical="center" wrapText="1"/>
    </xf>
    <xf numFmtId="202" fontId="11" fillId="0" borderId="2" xfId="0" applyNumberFormat="1" applyFont="1" applyBorder="1" applyAlignment="1">
      <alignment vertical="center" wrapText="1"/>
    </xf>
    <xf numFmtId="202" fontId="7" fillId="0" borderId="2" xfId="0" applyNumberFormat="1" applyFont="1" applyBorder="1" applyAlignment="1">
      <alignment horizontal="right" vertical="center" wrapText="1"/>
    </xf>
    <xf numFmtId="0" fontId="19" fillId="0" borderId="2" xfId="0" applyFont="1" applyBorder="1">
      <alignment vertical="center"/>
    </xf>
    <xf numFmtId="0" fontId="37" fillId="0" borderId="0" xfId="0" applyFont="1" applyAlignment="1">
      <alignment horizontal="center" vertical="center" wrapText="1"/>
    </xf>
    <xf numFmtId="196" fontId="11" fillId="0" borderId="0" xfId="0" applyNumberFormat="1" applyFont="1">
      <alignment vertical="center"/>
    </xf>
    <xf numFmtId="38" fontId="11" fillId="0" borderId="0" xfId="5" applyFont="1" applyAlignment="1">
      <alignment horizontal="right" vertical="center"/>
    </xf>
    <xf numFmtId="177" fontId="11" fillId="0" borderId="0" xfId="0" applyNumberFormat="1" applyFont="1" applyAlignment="1">
      <alignment horizontal="right" vertical="center"/>
    </xf>
    <xf numFmtId="38" fontId="0" fillId="0" borderId="0" xfId="0" applyNumberFormat="1">
      <alignment vertical="center"/>
    </xf>
    <xf numFmtId="38" fontId="19" fillId="0" borderId="2" xfId="5" applyFont="1" applyFill="1" applyBorder="1" applyAlignment="1">
      <alignment horizontal="right" vertical="center" wrapText="1"/>
    </xf>
    <xf numFmtId="38" fontId="19" fillId="0" borderId="7" xfId="5" applyFont="1" applyFill="1" applyBorder="1" applyAlignment="1">
      <alignment horizontal="right" vertical="center" wrapText="1"/>
    </xf>
    <xf numFmtId="38" fontId="19" fillId="0" borderId="2" xfId="5" applyFont="1" applyFill="1" applyBorder="1">
      <alignment vertical="center"/>
    </xf>
    <xf numFmtId="38" fontId="25" fillId="0" borderId="2" xfId="5" applyFont="1" applyFill="1" applyBorder="1" applyAlignment="1">
      <alignment horizontal="right" vertical="center" wrapText="1"/>
    </xf>
    <xf numFmtId="3" fontId="25" fillId="0" borderId="2" xfId="0" applyNumberFormat="1" applyFont="1" applyBorder="1" applyAlignment="1">
      <alignment horizontal="right" vertical="center" wrapText="1"/>
    </xf>
    <xf numFmtId="0" fontId="19" fillId="0" borderId="2" xfId="0" applyFont="1" applyBorder="1" applyAlignment="1">
      <alignment horizontal="right" vertical="center" wrapText="1"/>
    </xf>
    <xf numFmtId="3" fontId="19" fillId="0" borderId="2" xfId="0" applyNumberFormat="1" applyFont="1" applyBorder="1" applyAlignment="1">
      <alignment horizontal="right" vertical="center" wrapText="1"/>
    </xf>
    <xf numFmtId="0" fontId="25" fillId="0" borderId="2" xfId="0" applyFont="1" applyBorder="1" applyAlignment="1">
      <alignment horizontal="right" vertical="center" wrapText="1"/>
    </xf>
    <xf numFmtId="3" fontId="11" fillId="0" borderId="0" xfId="0" applyNumberFormat="1" applyFont="1">
      <alignment vertical="center"/>
    </xf>
    <xf numFmtId="3" fontId="11" fillId="0" borderId="2" xfId="0" applyNumberFormat="1" applyFont="1" applyBorder="1">
      <alignment vertical="center"/>
    </xf>
    <xf numFmtId="190" fontId="11" fillId="0" borderId="2" xfId="0" applyNumberFormat="1" applyFont="1" applyBorder="1" applyAlignment="1">
      <alignment horizontal="right" vertical="center"/>
    </xf>
    <xf numFmtId="183" fontId="11" fillId="0" borderId="2" xfId="0" applyNumberFormat="1" applyFont="1" applyBorder="1">
      <alignment vertical="center"/>
    </xf>
    <xf numFmtId="177" fontId="11" fillId="0" borderId="2" xfId="0" applyNumberFormat="1" applyFont="1" applyBorder="1">
      <alignment vertical="center"/>
    </xf>
    <xf numFmtId="186" fontId="11" fillId="0" borderId="2" xfId="0" applyNumberFormat="1" applyFont="1" applyBorder="1" applyAlignment="1">
      <alignment horizontal="right" vertical="center"/>
    </xf>
    <xf numFmtId="190" fontId="11" fillId="0" borderId="2" xfId="0" applyNumberFormat="1" applyFont="1" applyBorder="1">
      <alignment vertical="center"/>
    </xf>
    <xf numFmtId="196" fontId="11" fillId="0" borderId="2" xfId="0" applyNumberFormat="1" applyFont="1" applyBorder="1">
      <alignment vertical="center"/>
    </xf>
    <xf numFmtId="192" fontId="11" fillId="0" borderId="2" xfId="0" applyNumberFormat="1" applyFont="1" applyBorder="1">
      <alignment vertical="center"/>
    </xf>
    <xf numFmtId="196" fontId="11" fillId="0" borderId="2" xfId="0" applyNumberFormat="1" applyFont="1" applyBorder="1" applyAlignment="1">
      <alignment horizontal="right" vertical="center" wrapText="1"/>
    </xf>
    <xf numFmtId="177" fontId="11" fillId="0" borderId="7" xfId="0" applyNumberFormat="1" applyFont="1" applyBorder="1">
      <alignment vertical="center"/>
    </xf>
    <xf numFmtId="196" fontId="11" fillId="0" borderId="2" xfId="0" applyNumberFormat="1" applyFont="1" applyBorder="1" applyAlignment="1">
      <alignment horizontal="right" vertical="center"/>
    </xf>
    <xf numFmtId="192" fontId="11" fillId="0" borderId="2" xfId="0" applyNumberFormat="1" applyFont="1" applyBorder="1" applyAlignment="1">
      <alignment horizontal="right" vertical="center"/>
    </xf>
    <xf numFmtId="187" fontId="11" fillId="0" borderId="2" xfId="0" applyNumberFormat="1" applyFont="1" applyBorder="1" applyAlignment="1">
      <alignment horizontal="right" vertical="center"/>
    </xf>
    <xf numFmtId="176" fontId="7" fillId="0" borderId="0" xfId="0" applyNumberFormat="1" applyFont="1">
      <alignment vertical="center"/>
    </xf>
    <xf numFmtId="181" fontId="11" fillId="0" borderId="2" xfId="5" applyNumberFormat="1" applyFont="1" applyFill="1" applyBorder="1" applyAlignment="1">
      <alignment horizontal="center" vertical="center"/>
    </xf>
    <xf numFmtId="0" fontId="7" fillId="0" borderId="0" xfId="0" applyFont="1" applyAlignment="1">
      <alignment horizontal="center" vertical="center" wrapText="1"/>
    </xf>
    <xf numFmtId="3" fontId="11" fillId="0" borderId="0" xfId="0" applyNumberFormat="1" applyFont="1" applyAlignment="1"/>
    <xf numFmtId="0" fontId="7" fillId="7" borderId="2" xfId="0" applyFont="1" applyFill="1" applyBorder="1" applyAlignment="1">
      <alignment horizontal="center" vertical="center" wrapText="1"/>
    </xf>
    <xf numFmtId="202" fontId="7" fillId="0" borderId="2" xfId="0" applyNumberFormat="1" applyFont="1" applyBorder="1">
      <alignment vertical="center"/>
    </xf>
    <xf numFmtId="0" fontId="14" fillId="3" borderId="2" xfId="0" applyFont="1" applyFill="1" applyBorder="1" applyAlignment="1">
      <alignment vertical="center" wrapText="1"/>
    </xf>
    <xf numFmtId="202" fontId="7" fillId="0" borderId="7" xfId="0" applyNumberFormat="1" applyFont="1" applyBorder="1">
      <alignment vertical="center"/>
    </xf>
    <xf numFmtId="0" fontId="14" fillId="3" borderId="7" xfId="0" applyFont="1" applyFill="1" applyBorder="1" applyAlignment="1">
      <alignment vertical="center" wrapText="1"/>
    </xf>
    <xf numFmtId="0" fontId="14" fillId="0" borderId="0" xfId="0" applyFont="1" applyAlignment="1">
      <alignment vertical="center" wrapText="1"/>
    </xf>
    <xf numFmtId="202" fontId="7" fillId="0" borderId="0" xfId="0" applyNumberFormat="1" applyFont="1">
      <alignment vertical="center"/>
    </xf>
    <xf numFmtId="181" fontId="7" fillId="0" borderId="2" xfId="0" applyNumberFormat="1" applyFont="1" applyBorder="1" applyAlignment="1">
      <alignment horizontal="right" vertical="center"/>
    </xf>
    <xf numFmtId="0" fontId="7" fillId="2" borderId="2" xfId="0" applyFont="1" applyFill="1" applyBorder="1" applyAlignment="1">
      <alignment horizontal="left" vertical="center"/>
    </xf>
    <xf numFmtId="4" fontId="14" fillId="0" borderId="0" xfId="0" applyNumberFormat="1" applyFont="1" applyAlignment="1">
      <alignment horizontal="right" vertical="center"/>
    </xf>
    <xf numFmtId="0" fontId="14" fillId="0" borderId="0" xfId="0" applyFont="1" applyAlignment="1">
      <alignment horizontal="right" vertical="center"/>
    </xf>
    <xf numFmtId="178" fontId="11" fillId="0" borderId="2" xfId="0" applyNumberFormat="1" applyFont="1" applyBorder="1">
      <alignment vertical="center"/>
    </xf>
    <xf numFmtId="0" fontId="42" fillId="0" borderId="0" xfId="0" applyFont="1">
      <alignment vertical="center"/>
    </xf>
    <xf numFmtId="180" fontId="11" fillId="0" borderId="2" xfId="0" applyNumberFormat="1" applyFont="1" applyBorder="1" applyAlignment="1">
      <alignment horizontal="right" vertical="center"/>
    </xf>
    <xf numFmtId="0" fontId="11" fillId="0" borderId="2" xfId="0" applyFont="1" applyBorder="1" applyAlignment="1">
      <alignment horizontal="right" vertical="center"/>
    </xf>
    <xf numFmtId="180" fontId="11" fillId="0" borderId="2" xfId="0" quotePrefix="1" applyNumberFormat="1" applyFont="1" applyBorder="1" applyAlignment="1">
      <alignment horizontal="right" vertical="center"/>
    </xf>
    <xf numFmtId="201" fontId="7" fillId="0" borderId="4" xfId="2" applyNumberFormat="1" applyFont="1" applyBorder="1" applyAlignment="1">
      <alignment horizontal="right" vertical="center"/>
    </xf>
    <xf numFmtId="184" fontId="7" fillId="0" borderId="4" xfId="2" applyNumberFormat="1" applyFont="1" applyBorder="1" applyAlignment="1">
      <alignment horizontal="right" vertical="center"/>
    </xf>
    <xf numFmtId="201" fontId="7" fillId="0" borderId="32" xfId="2" applyNumberFormat="1" applyFont="1" applyBorder="1" applyAlignment="1">
      <alignment horizontal="right" vertical="center"/>
    </xf>
    <xf numFmtId="184" fontId="7" fillId="0" borderId="32" xfId="2" applyNumberFormat="1" applyFont="1" applyBorder="1" applyAlignment="1">
      <alignment horizontal="right" vertical="center"/>
    </xf>
    <xf numFmtId="195" fontId="11" fillId="0" borderId="33" xfId="2" applyNumberFormat="1" applyFont="1" applyBorder="1" applyAlignment="1">
      <alignment horizontal="right" vertical="center"/>
    </xf>
    <xf numFmtId="201" fontId="7" fillId="0" borderId="33" xfId="2" applyNumberFormat="1" applyFont="1" applyBorder="1" applyAlignment="1">
      <alignment horizontal="right" vertical="center"/>
    </xf>
    <xf numFmtId="184" fontId="7" fillId="0" borderId="33" xfId="2" applyNumberFormat="1" applyFont="1" applyBorder="1" applyAlignment="1">
      <alignment horizontal="right" vertical="center"/>
    </xf>
    <xf numFmtId="195" fontId="11" fillId="0" borderId="30" xfId="2" applyNumberFormat="1" applyFont="1" applyBorder="1" applyAlignment="1">
      <alignment horizontal="right" vertical="center"/>
    </xf>
    <xf numFmtId="184" fontId="7" fillId="0" borderId="30" xfId="2" applyNumberFormat="1" applyFont="1" applyBorder="1" applyAlignment="1">
      <alignment horizontal="right" vertical="center"/>
    </xf>
    <xf numFmtId="201" fontId="7" fillId="0" borderId="35" xfId="2" applyNumberFormat="1" applyFont="1" applyBorder="1" applyAlignment="1">
      <alignment horizontal="right" vertical="center"/>
    </xf>
    <xf numFmtId="184" fontId="7" fillId="0" borderId="35" xfId="2" applyNumberFormat="1" applyFont="1" applyBorder="1" applyAlignment="1">
      <alignment horizontal="right" vertical="center"/>
    </xf>
    <xf numFmtId="201" fontId="7" fillId="0" borderId="6" xfId="2" applyNumberFormat="1" applyFont="1" applyBorder="1" applyAlignment="1">
      <alignment horizontal="right" vertical="center"/>
    </xf>
    <xf numFmtId="184" fontId="7" fillId="0" borderId="6" xfId="2" applyNumberFormat="1" applyFont="1" applyBorder="1" applyAlignment="1">
      <alignment horizontal="right" vertical="center"/>
    </xf>
    <xf numFmtId="201" fontId="11" fillId="0" borderId="30" xfId="2" applyNumberFormat="1" applyFont="1" applyBorder="1" applyAlignment="1">
      <alignment horizontal="right" vertical="center"/>
    </xf>
    <xf numFmtId="195" fontId="7" fillId="0" borderId="6" xfId="2" applyNumberFormat="1" applyFont="1" applyBorder="1" applyAlignment="1">
      <alignment horizontal="right" vertical="center"/>
    </xf>
    <xf numFmtId="195" fontId="7" fillId="0" borderId="24" xfId="2" applyNumberFormat="1" applyFont="1" applyBorder="1" applyAlignment="1">
      <alignment horizontal="right" vertical="center"/>
    </xf>
    <xf numFmtId="184" fontId="7" fillId="0" borderId="24" xfId="2" applyNumberFormat="1" applyFont="1" applyBorder="1" applyAlignment="1">
      <alignment horizontal="right" vertical="center"/>
    </xf>
    <xf numFmtId="195" fontId="11" fillId="0" borderId="32" xfId="2" applyNumberFormat="1" applyFont="1" applyBorder="1" applyAlignment="1">
      <alignment horizontal="right" vertical="center"/>
    </xf>
    <xf numFmtId="195" fontId="7" fillId="0" borderId="32" xfId="2" applyNumberFormat="1" applyFont="1" applyBorder="1" applyAlignment="1">
      <alignment horizontal="right" vertical="center"/>
    </xf>
    <xf numFmtId="195" fontId="7" fillId="0" borderId="33" xfId="2" applyNumberFormat="1" applyFont="1" applyBorder="1" applyAlignment="1">
      <alignment horizontal="right" vertical="center"/>
    </xf>
    <xf numFmtId="195" fontId="7" fillId="0" borderId="35" xfId="2" applyNumberFormat="1" applyFont="1" applyBorder="1" applyAlignment="1">
      <alignment horizontal="right" vertical="center"/>
    </xf>
    <xf numFmtId="195" fontId="7" fillId="0" borderId="30" xfId="2" applyNumberFormat="1" applyFont="1" applyBorder="1" applyAlignment="1">
      <alignment horizontal="right" vertical="center"/>
    </xf>
    <xf numFmtId="38" fontId="11" fillId="0" borderId="21" xfId="5" applyFont="1" applyFill="1" applyBorder="1" applyAlignment="1">
      <alignment horizontal="right" vertical="center"/>
    </xf>
    <xf numFmtId="38" fontId="11" fillId="0" borderId="44" xfId="5" applyFont="1" applyFill="1" applyBorder="1" applyAlignment="1">
      <alignment horizontal="right" vertical="center"/>
    </xf>
    <xf numFmtId="38" fontId="11" fillId="0" borderId="25" xfId="5" applyFont="1" applyFill="1" applyBorder="1" applyAlignment="1">
      <alignment horizontal="right" vertical="center"/>
    </xf>
    <xf numFmtId="38" fontId="11" fillId="0" borderId="42" xfId="5" applyFont="1" applyFill="1" applyBorder="1" applyAlignment="1">
      <alignment horizontal="right" vertical="center"/>
    </xf>
    <xf numFmtId="38" fontId="11" fillId="0" borderId="26" xfId="5" applyFont="1" applyFill="1" applyBorder="1" applyAlignment="1">
      <alignment horizontal="right" vertical="center"/>
    </xf>
    <xf numFmtId="38" fontId="11" fillId="0" borderId="22" xfId="5" applyFont="1" applyFill="1" applyBorder="1" applyAlignment="1">
      <alignment horizontal="right" vertical="center"/>
    </xf>
    <xf numFmtId="38" fontId="11" fillId="0" borderId="4" xfId="5" applyFont="1" applyFill="1" applyBorder="1" applyAlignment="1">
      <alignment horizontal="right" vertical="center"/>
    </xf>
    <xf numFmtId="38" fontId="11" fillId="0" borderId="16" xfId="5" applyFont="1" applyFill="1" applyBorder="1" applyAlignment="1">
      <alignment horizontal="right" vertical="center"/>
    </xf>
    <xf numFmtId="38" fontId="11" fillId="0" borderId="33" xfId="5" applyFont="1" applyFill="1" applyBorder="1" applyAlignment="1">
      <alignment horizontal="right" vertical="center"/>
    </xf>
    <xf numFmtId="38" fontId="11" fillId="0" borderId="43" xfId="5" applyFont="1" applyFill="1" applyBorder="1" applyAlignment="1">
      <alignment horizontal="right" vertical="center"/>
    </xf>
    <xf numFmtId="38" fontId="11" fillId="0" borderId="24" xfId="5" applyFont="1" applyFill="1" applyBorder="1" applyAlignment="1">
      <alignment horizontal="right" vertical="center"/>
    </xf>
    <xf numFmtId="38" fontId="11" fillId="0" borderId="18" xfId="5" applyFont="1" applyFill="1" applyBorder="1" applyAlignment="1">
      <alignment horizontal="right" vertical="center"/>
    </xf>
    <xf numFmtId="38" fontId="11" fillId="0" borderId="6" xfId="5" applyFont="1" applyFill="1" applyBorder="1" applyAlignment="1">
      <alignment horizontal="right" vertical="center"/>
    </xf>
    <xf numFmtId="38" fontId="11" fillId="0" borderId="40" xfId="5" applyFont="1" applyFill="1" applyBorder="1" applyAlignment="1">
      <alignment horizontal="right" vertical="center"/>
    </xf>
    <xf numFmtId="38" fontId="11" fillId="0" borderId="19" xfId="5" applyFont="1" applyFill="1" applyBorder="1" applyAlignment="1">
      <alignment horizontal="right" vertical="center"/>
    </xf>
    <xf numFmtId="38" fontId="11" fillId="0" borderId="20" xfId="5" applyFont="1" applyFill="1" applyBorder="1" applyAlignment="1">
      <alignment horizontal="right" vertical="center"/>
    </xf>
    <xf numFmtId="38" fontId="7" fillId="0" borderId="4" xfId="5" applyFont="1" applyFill="1" applyBorder="1" applyAlignment="1">
      <alignment horizontal="right" vertical="center"/>
    </xf>
    <xf numFmtId="38" fontId="7" fillId="0" borderId="21" xfId="5" applyFont="1" applyFill="1" applyBorder="1" applyAlignment="1">
      <alignment horizontal="right" vertical="center"/>
    </xf>
    <xf numFmtId="38" fontId="7" fillId="0" borderId="33" xfId="5" applyFont="1" applyFill="1" applyBorder="1" applyAlignment="1">
      <alignment horizontal="right" vertical="center"/>
    </xf>
    <xf numFmtId="38" fontId="7" fillId="0" borderId="44" xfId="5" applyFont="1" applyFill="1" applyBorder="1" applyAlignment="1">
      <alignment horizontal="right" vertical="center"/>
    </xf>
    <xf numFmtId="38" fontId="7" fillId="0" borderId="24" xfId="5" applyFont="1" applyFill="1" applyBorder="1" applyAlignment="1">
      <alignment horizontal="right" vertical="center"/>
    </xf>
    <xf numFmtId="38" fontId="7" fillId="0" borderId="25" xfId="5" applyFont="1" applyFill="1" applyBorder="1" applyAlignment="1">
      <alignment horizontal="right" vertical="center"/>
    </xf>
    <xf numFmtId="38" fontId="7" fillId="0" borderId="21" xfId="2" applyNumberFormat="1" applyFont="1" applyBorder="1" applyAlignment="1">
      <alignment horizontal="right" vertical="center"/>
    </xf>
    <xf numFmtId="38" fontId="7" fillId="0" borderId="43" xfId="5" applyFont="1" applyFill="1" applyBorder="1" applyAlignment="1">
      <alignment horizontal="right" vertical="center"/>
    </xf>
    <xf numFmtId="38" fontId="7" fillId="0" borderId="44" xfId="2" applyNumberFormat="1" applyFont="1" applyBorder="1" applyAlignment="1">
      <alignment horizontal="right" vertical="center"/>
    </xf>
    <xf numFmtId="38" fontId="7" fillId="0" borderId="5" xfId="5" applyFont="1" applyFill="1" applyBorder="1" applyAlignment="1">
      <alignment horizontal="right" vertical="center"/>
    </xf>
    <xf numFmtId="38" fontId="7" fillId="0" borderId="15" xfId="5" applyFont="1" applyFill="1" applyBorder="1" applyAlignment="1">
      <alignment horizontal="right" vertical="center"/>
    </xf>
    <xf numFmtId="38" fontId="7" fillId="0" borderId="26" xfId="2" applyNumberFormat="1" applyFont="1" applyBorder="1" applyAlignment="1">
      <alignment horizontal="right" vertical="center"/>
    </xf>
    <xf numFmtId="38" fontId="11" fillId="0" borderId="23" xfId="5" applyFont="1" applyFill="1" applyBorder="1" applyAlignment="1">
      <alignment horizontal="right" vertical="center"/>
    </xf>
    <xf numFmtId="38" fontId="7" fillId="0" borderId="22" xfId="2" applyNumberFormat="1" applyFont="1" applyBorder="1" applyAlignment="1">
      <alignment horizontal="right" vertical="center"/>
    </xf>
    <xf numFmtId="3" fontId="11" fillId="0" borderId="2" xfId="0" applyNumberFormat="1" applyFont="1" applyBorder="1" applyAlignment="1">
      <alignment horizontal="center" vertical="center" wrapText="1"/>
    </xf>
    <xf numFmtId="3" fontId="7" fillId="0" borderId="2" xfId="0" applyNumberFormat="1" applyFont="1" applyBorder="1" applyAlignment="1">
      <alignment horizontal="center" vertical="center" wrapText="1"/>
    </xf>
    <xf numFmtId="178" fontId="19" fillId="0" borderId="2" xfId="0" applyNumberFormat="1" applyFont="1" applyBorder="1" applyAlignment="1">
      <alignment horizontal="right" vertical="center"/>
    </xf>
    <xf numFmtId="0" fontId="19" fillId="0" borderId="2" xfId="0" applyFont="1" applyBorder="1" applyAlignment="1">
      <alignment horizontal="right" vertical="center"/>
    </xf>
    <xf numFmtId="176" fontId="11" fillId="0" borderId="2" xfId="0" applyNumberFormat="1" applyFont="1" applyBorder="1" applyAlignment="1">
      <alignment horizontal="center" vertical="center" wrapText="1"/>
    </xf>
    <xf numFmtId="182" fontId="11" fillId="0" borderId="2"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182" fontId="7" fillId="0" borderId="2" xfId="0" applyNumberFormat="1" applyFont="1" applyBorder="1" applyAlignment="1">
      <alignment horizontal="center" vertical="center" wrapText="1"/>
    </xf>
    <xf numFmtId="184" fontId="11" fillId="0" borderId="2" xfId="6" applyNumberFormat="1" applyFont="1" applyFill="1" applyBorder="1" applyAlignment="1">
      <alignment horizontal="right" vertical="center"/>
    </xf>
    <xf numFmtId="192" fontId="7" fillId="0" borderId="2" xfId="0" applyNumberFormat="1" applyFont="1" applyBorder="1" applyAlignment="1">
      <alignment horizontal="right" vertical="center"/>
    </xf>
    <xf numFmtId="9" fontId="7" fillId="0" borderId="2" xfId="0" applyNumberFormat="1" applyFont="1" applyBorder="1" applyAlignment="1">
      <alignment horizontal="right" vertical="center" wrapText="1"/>
    </xf>
    <xf numFmtId="4" fontId="14" fillId="0" borderId="2" xfId="0" applyNumberFormat="1" applyFont="1" applyBorder="1" applyAlignment="1">
      <alignment horizontal="right" vertical="center"/>
    </xf>
    <xf numFmtId="180" fontId="14" fillId="0" borderId="2" xfId="0" applyNumberFormat="1" applyFont="1" applyBorder="1" applyAlignment="1">
      <alignment horizontal="right" vertical="center"/>
    </xf>
    <xf numFmtId="3" fontId="11" fillId="0" borderId="2" xfId="0" applyNumberFormat="1" applyFont="1" applyBorder="1" applyAlignment="1">
      <alignment horizontal="center" vertical="center"/>
    </xf>
    <xf numFmtId="1" fontId="11" fillId="0" borderId="2" xfId="0" applyNumberFormat="1" applyFont="1" applyBorder="1" applyAlignment="1">
      <alignment horizontal="center" vertical="center"/>
    </xf>
    <xf numFmtId="190" fontId="11" fillId="0" borderId="2" xfId="0" applyNumberFormat="1" applyFont="1" applyBorder="1" applyAlignment="1">
      <alignment horizontal="center" vertical="center"/>
    </xf>
    <xf numFmtId="198" fontId="11" fillId="0" borderId="2" xfId="5" applyNumberFormat="1" applyFont="1" applyFill="1" applyBorder="1" applyAlignment="1">
      <alignment horizontal="center" vertical="center"/>
    </xf>
    <xf numFmtId="199" fontId="11" fillId="0" borderId="2" xfId="0" applyNumberFormat="1" applyFont="1" applyBorder="1" applyAlignment="1">
      <alignment horizontal="center" vertical="center"/>
    </xf>
    <xf numFmtId="0" fontId="11" fillId="0" borderId="2" xfId="0" applyFont="1" applyBorder="1" applyAlignment="1">
      <alignment horizontal="center" vertical="center"/>
    </xf>
    <xf numFmtId="203" fontId="25" fillId="0" borderId="2" xfId="5" applyNumberFormat="1" applyFont="1" applyFill="1" applyBorder="1" applyAlignment="1">
      <alignment horizontal="right" vertical="center" wrapText="1"/>
    </xf>
    <xf numFmtId="189" fontId="0" fillId="0" borderId="0" xfId="0" applyNumberFormat="1" applyAlignment="1"/>
    <xf numFmtId="189" fontId="7" fillId="0" borderId="0" xfId="0" applyNumberFormat="1" applyFont="1">
      <alignment vertical="center"/>
    </xf>
    <xf numFmtId="9" fontId="7" fillId="0" borderId="0" xfId="6" applyFont="1" applyAlignment="1">
      <alignment horizontal="left" vertical="center" indent="1"/>
    </xf>
    <xf numFmtId="0" fontId="19" fillId="0" borderId="2" xfId="0" applyFont="1" applyBorder="1" applyAlignment="1">
      <alignment horizontal="left" vertical="center"/>
    </xf>
    <xf numFmtId="0" fontId="15" fillId="0" borderId="0" xfId="0" applyFont="1" applyAlignment="1">
      <alignment horizontal="left" vertical="center"/>
    </xf>
    <xf numFmtId="3" fontId="11" fillId="2" borderId="2" xfId="0" applyNumberFormat="1" applyFont="1" applyFill="1" applyBorder="1" applyAlignment="1">
      <alignment horizontal="right" vertical="center"/>
    </xf>
    <xf numFmtId="38" fontId="7" fillId="2" borderId="2" xfId="5" applyFont="1" applyFill="1" applyBorder="1" applyAlignment="1">
      <alignment horizontal="right" vertical="center"/>
    </xf>
    <xf numFmtId="204" fontId="7" fillId="0" borderId="2" xfId="0" applyNumberFormat="1" applyFont="1" applyBorder="1" applyAlignment="1">
      <alignment horizontal="right" vertical="center"/>
    </xf>
    <xf numFmtId="0" fontId="7" fillId="3" borderId="4" xfId="0" applyFont="1" applyFill="1" applyBorder="1" applyAlignment="1">
      <alignment horizontal="center" vertical="center" wrapText="1"/>
    </xf>
    <xf numFmtId="0" fontId="3" fillId="0" borderId="0" xfId="0" applyFont="1" applyAlignment="1">
      <alignment horizontal="right" vertical="center"/>
    </xf>
    <xf numFmtId="0" fontId="5" fillId="0" borderId="0" xfId="0" applyFont="1" applyAlignment="1">
      <alignment horizontal="right" vertical="center"/>
    </xf>
    <xf numFmtId="9" fontId="7" fillId="0" borderId="2" xfId="0" applyNumberFormat="1" applyFont="1" applyBorder="1" applyAlignment="1">
      <alignment horizontal="center" vertical="center"/>
    </xf>
    <xf numFmtId="0" fontId="15" fillId="0" borderId="0" xfId="0" applyFont="1" applyAlignment="1">
      <alignment horizontal="left" vertical="top"/>
    </xf>
    <xf numFmtId="0" fontId="46" fillId="3" borderId="2" xfId="0" applyFont="1" applyFill="1" applyBorder="1" applyAlignment="1">
      <alignment horizontal="center" vertical="center" wrapText="1"/>
    </xf>
    <xf numFmtId="0" fontId="31" fillId="3" borderId="2" xfId="0" applyFont="1" applyFill="1" applyBorder="1" applyAlignment="1">
      <alignment horizontal="left" vertical="center" wrapText="1"/>
    </xf>
    <xf numFmtId="0" fontId="7" fillId="8" borderId="2" xfId="0" applyFont="1" applyFill="1" applyBorder="1" applyAlignment="1">
      <alignment horizontal="left" vertical="center" wrapText="1"/>
    </xf>
    <xf numFmtId="0" fontId="7" fillId="0" borderId="0" xfId="0" applyFont="1" applyAlignment="1">
      <alignment horizontal="right" vertical="top"/>
    </xf>
    <xf numFmtId="0" fontId="7" fillId="0" borderId="3" xfId="0" applyFont="1" applyBorder="1" applyAlignment="1">
      <alignment vertical="top" wrapText="1"/>
    </xf>
    <xf numFmtId="0" fontId="5" fillId="3" borderId="2" xfId="2" applyFont="1" applyFill="1" applyBorder="1" applyAlignment="1">
      <alignment horizontal="center" vertical="center" wrapText="1"/>
    </xf>
    <xf numFmtId="0" fontId="5" fillId="3" borderId="2" xfId="2" applyFont="1" applyFill="1" applyBorder="1" applyAlignment="1">
      <alignment horizontal="center" vertical="center"/>
    </xf>
    <xf numFmtId="0" fontId="5" fillId="0" borderId="4" xfId="2" applyFont="1" applyBorder="1" applyAlignment="1">
      <alignment vertical="center" wrapText="1"/>
    </xf>
    <xf numFmtId="0" fontId="5" fillId="0" borderId="33" xfId="2" applyFont="1" applyBorder="1" applyAlignment="1">
      <alignment vertical="center" wrapText="1"/>
    </xf>
    <xf numFmtId="0" fontId="5" fillId="0" borderId="4" xfId="2" applyFont="1" applyBorder="1" applyAlignment="1">
      <alignment vertical="center"/>
    </xf>
    <xf numFmtId="0" fontId="5" fillId="0" borderId="32" xfId="2" applyFont="1" applyBorder="1" applyAlignment="1">
      <alignment vertical="center"/>
    </xf>
    <xf numFmtId="0" fontId="5" fillId="0" borderId="33" xfId="2" applyFont="1" applyBorder="1" applyAlignment="1">
      <alignment vertical="center"/>
    </xf>
    <xf numFmtId="0" fontId="5" fillId="0" borderId="30" xfId="2" applyFont="1" applyBorder="1" applyAlignment="1">
      <alignment vertical="center"/>
    </xf>
    <xf numFmtId="0" fontId="5" fillId="0" borderId="35" xfId="2" applyFont="1" applyBorder="1" applyAlignment="1">
      <alignment vertical="center"/>
    </xf>
    <xf numFmtId="0" fontId="5" fillId="0" borderId="6" xfId="2" applyFont="1" applyBorder="1" applyAlignment="1">
      <alignment vertical="center"/>
    </xf>
    <xf numFmtId="0" fontId="5" fillId="0" borderId="24" xfId="2" applyFont="1" applyBorder="1" applyAlignment="1">
      <alignment vertical="center"/>
    </xf>
    <xf numFmtId="0" fontId="5" fillId="0" borderId="2" xfId="0" applyFont="1" applyBorder="1" applyAlignment="1">
      <alignment horizontal="justify" vertical="center" wrapText="1"/>
    </xf>
    <xf numFmtId="0" fontId="3" fillId="0" borderId="2" xfId="0" applyFont="1" applyBorder="1" applyAlignment="1">
      <alignment horizontal="justify" vertical="center" wrapText="1"/>
    </xf>
    <xf numFmtId="0" fontId="5" fillId="0" borderId="2" xfId="0" applyFont="1" applyBorder="1" applyAlignment="1">
      <alignment horizontal="left" vertical="top" wrapText="1"/>
    </xf>
    <xf numFmtId="0" fontId="25" fillId="0" borderId="2" xfId="0" applyFont="1" applyBorder="1" applyAlignment="1">
      <alignment horizontal="justify" vertical="center"/>
    </xf>
    <xf numFmtId="0" fontId="7" fillId="0" borderId="8" xfId="0" applyFont="1" applyBorder="1">
      <alignment vertical="center"/>
    </xf>
    <xf numFmtId="0" fontId="10" fillId="0" borderId="1" xfId="0" applyFont="1" applyBorder="1" applyAlignment="1">
      <alignment horizontal="left" vertical="center"/>
    </xf>
    <xf numFmtId="0" fontId="7" fillId="0" borderId="3" xfId="0" applyFont="1" applyBorder="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left" vertical="center"/>
    </xf>
    <xf numFmtId="176" fontId="7" fillId="0" borderId="2" xfId="0" applyNumberFormat="1" applyFont="1" applyBorder="1" applyAlignment="1">
      <alignment horizontal="center" vertical="center"/>
    </xf>
    <xf numFmtId="204" fontId="7" fillId="0" borderId="2" xfId="0" applyNumberFormat="1" applyFont="1" applyBorder="1" applyAlignment="1">
      <alignment horizontal="center" vertical="center"/>
    </xf>
    <xf numFmtId="0" fontId="6" fillId="0" borderId="0" xfId="1" applyFill="1" applyAlignment="1">
      <alignment horizontal="left" vertical="center" wrapText="1"/>
    </xf>
    <xf numFmtId="0" fontId="7" fillId="7" borderId="2" xfId="0" applyFont="1" applyFill="1" applyBorder="1" applyAlignment="1">
      <alignment horizontal="left" vertical="center"/>
    </xf>
    <xf numFmtId="38" fontId="48" fillId="0" borderId="2" xfId="5" applyFont="1" applyFill="1" applyBorder="1" applyAlignment="1">
      <alignment horizontal="right" vertical="center"/>
    </xf>
    <xf numFmtId="0" fontId="7" fillId="0" borderId="3" xfId="0" applyFont="1" applyBorder="1">
      <alignment vertical="center"/>
    </xf>
    <xf numFmtId="0" fontId="7" fillId="0" borderId="2" xfId="0" applyFont="1" applyBorder="1" applyAlignment="1">
      <alignment horizontal="left" vertical="center" wrapText="1" indent="1"/>
    </xf>
    <xf numFmtId="0" fontId="7" fillId="0" borderId="5" xfId="0" applyFont="1" applyBorder="1" applyAlignment="1">
      <alignment horizontal="left" vertical="center"/>
    </xf>
    <xf numFmtId="0" fontId="51" fillId="0" borderId="0" xfId="0" applyFont="1" applyAlignment="1">
      <alignment vertical="center" wrapText="1"/>
    </xf>
    <xf numFmtId="0" fontId="52" fillId="0" borderId="0" xfId="0" applyFont="1">
      <alignment vertical="center"/>
    </xf>
    <xf numFmtId="192" fontId="52" fillId="0" borderId="0" xfId="0" applyNumberFormat="1" applyFont="1">
      <alignment vertical="center"/>
    </xf>
    <xf numFmtId="3" fontId="52" fillId="0" borderId="0" xfId="0" applyNumberFormat="1" applyFont="1">
      <alignment vertical="center"/>
    </xf>
    <xf numFmtId="38" fontId="11" fillId="0" borderId="2" xfId="5" applyFont="1" applyFill="1" applyBorder="1" applyAlignment="1">
      <alignment horizontal="left" vertical="center" wrapText="1"/>
    </xf>
    <xf numFmtId="38" fontId="19" fillId="0" borderId="2" xfId="5" applyFont="1" applyFill="1" applyBorder="1" applyAlignment="1">
      <alignment horizontal="left" vertical="center" wrapText="1"/>
    </xf>
    <xf numFmtId="0" fontId="53" fillId="0" borderId="0" xfId="0" applyFont="1">
      <alignment vertical="center"/>
    </xf>
    <xf numFmtId="0" fontId="52" fillId="0" borderId="3" xfId="0" applyFont="1" applyBorder="1" applyAlignment="1">
      <alignment vertical="center" wrapText="1"/>
    </xf>
    <xf numFmtId="0" fontId="7" fillId="0" borderId="0" xfId="0" applyFont="1" applyAlignment="1">
      <alignment horizontal="left" vertical="top" wrapText="1"/>
    </xf>
    <xf numFmtId="0" fontId="7" fillId="0" borderId="3" xfId="0" applyFont="1" applyBorder="1" applyAlignment="1">
      <alignment horizontal="lef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0" fillId="0" borderId="0" xfId="0" applyFont="1" applyAlignment="1">
      <alignment horizontal="left" vertical="center" wrapText="1"/>
    </xf>
    <xf numFmtId="0" fontId="14" fillId="3" borderId="2" xfId="0" applyFont="1" applyFill="1" applyBorder="1" applyAlignment="1">
      <alignment horizontal="left" vertical="center" wrapText="1"/>
    </xf>
    <xf numFmtId="0" fontId="14"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1" fillId="3" borderId="2" xfId="0" applyFont="1" applyFill="1" applyBorder="1" applyAlignment="1">
      <alignment horizontal="left" vertical="center" wrapText="1"/>
    </xf>
    <xf numFmtId="0" fontId="31" fillId="3" borderId="2" xfId="0" applyFont="1" applyFill="1" applyBorder="1" applyAlignment="1">
      <alignment horizontal="justify" vertical="center" wrapText="1"/>
    </xf>
    <xf numFmtId="0" fontId="5" fillId="0" borderId="2" xfId="0" applyFont="1" applyBorder="1" applyAlignment="1">
      <alignment horizontal="left" vertical="center" wrapText="1"/>
    </xf>
    <xf numFmtId="0" fontId="31" fillId="3" borderId="2" xfId="0" applyFont="1" applyFill="1" applyBorder="1" applyAlignment="1">
      <alignment horizontal="left" vertical="center" wrapText="1"/>
    </xf>
    <xf numFmtId="0" fontId="31" fillId="3" borderId="2" xfId="0" applyFont="1" applyFill="1" applyBorder="1" applyAlignment="1">
      <alignment horizontal="center" vertical="center" wrapText="1"/>
    </xf>
    <xf numFmtId="0" fontId="5" fillId="0" borderId="3" xfId="0" applyFont="1" applyBorder="1" applyAlignment="1">
      <alignment horizontal="left" vertical="center" wrapText="1"/>
    </xf>
    <xf numFmtId="0" fontId="14" fillId="3" borderId="7"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5" fillId="0" borderId="1" xfId="0" applyFont="1" applyBorder="1" applyAlignment="1">
      <alignment horizontal="left" vertical="center" wrapText="1"/>
    </xf>
    <xf numFmtId="0" fontId="7" fillId="0" borderId="7" xfId="0" applyFont="1" applyBorder="1" applyAlignment="1">
      <alignment horizontal="center"/>
    </xf>
    <xf numFmtId="0" fontId="7" fillId="0" borderId="8" xfId="0" applyFont="1" applyBorder="1" applyAlignment="1">
      <alignment horizontal="center"/>
    </xf>
    <xf numFmtId="0" fontId="10" fillId="0" borderId="1" xfId="0" applyFont="1" applyBorder="1" applyAlignment="1">
      <alignment horizontal="left"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3" xfId="0" applyFont="1" applyBorder="1" applyAlignment="1">
      <alignment horizontal="left" vertical="top" wrapText="1"/>
    </xf>
    <xf numFmtId="0" fontId="0" fillId="0" borderId="0" xfId="0" applyAlignment="1">
      <alignment horizontal="left" vertical="center" wrapText="1"/>
    </xf>
    <xf numFmtId="0" fontId="22" fillId="0" borderId="1" xfId="0" applyFont="1" applyBorder="1" applyAlignment="1">
      <alignment horizontal="left" vertical="center" wrapText="1"/>
    </xf>
    <xf numFmtId="0" fontId="0" fillId="0" borderId="1" xfId="0" applyBorder="1" applyAlignment="1">
      <alignment horizontal="left" vertic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xf>
    <xf numFmtId="0" fontId="7" fillId="0" borderId="2" xfId="0" applyFont="1" applyBorder="1" applyAlignment="1">
      <alignment horizontal="center" vertical="center"/>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11" fillId="0" borderId="0" xfId="0" applyFont="1" applyAlignment="1">
      <alignment horizontal="left" vertical="center" wrapText="1"/>
    </xf>
    <xf numFmtId="0" fontId="5" fillId="0" borderId="27" xfId="2" applyFont="1" applyBorder="1" applyAlignment="1">
      <alignment horizontal="center" vertical="center" wrapText="1"/>
    </xf>
    <xf numFmtId="0" fontId="5" fillId="0" borderId="8" xfId="2" applyFont="1" applyBorder="1" applyAlignment="1">
      <alignment horizontal="center" vertical="center" wrapText="1"/>
    </xf>
    <xf numFmtId="0" fontId="5" fillId="0" borderId="17"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28" xfId="2" applyFont="1" applyBorder="1" applyAlignment="1">
      <alignment horizontal="center" vertical="center" wrapText="1"/>
    </xf>
    <xf numFmtId="0" fontId="5" fillId="0" borderId="29" xfId="2" applyFont="1" applyBorder="1" applyAlignment="1">
      <alignment horizontal="center" vertical="center" wrapText="1"/>
    </xf>
    <xf numFmtId="0" fontId="5" fillId="0" borderId="6" xfId="2" applyFont="1" applyBorder="1" applyAlignment="1">
      <alignment horizontal="center" vertical="center"/>
    </xf>
    <xf numFmtId="0" fontId="10" fillId="3" borderId="2" xfId="0" applyFont="1" applyFill="1" applyBorder="1" applyAlignment="1">
      <alignment horizontal="center" vertical="center" wrapText="1"/>
    </xf>
    <xf numFmtId="0" fontId="7" fillId="6" borderId="2" xfId="0" applyFont="1" applyFill="1" applyBorder="1" applyAlignment="1">
      <alignment horizontal="center" vertical="center"/>
    </xf>
    <xf numFmtId="0" fontId="7" fillId="0" borderId="6" xfId="2" applyFont="1" applyBorder="1" applyAlignment="1">
      <alignment horizontal="center" vertical="center"/>
    </xf>
    <xf numFmtId="0" fontId="7"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41"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7" fillId="3" borderId="4"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3" borderId="34" xfId="2"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31"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30" xfId="2"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5" fillId="0" borderId="2" xfId="0" applyFont="1" applyBorder="1" applyAlignment="1">
      <alignment horizontal="justify"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3" fillId="0" borderId="0" xfId="0" applyFont="1" applyAlignment="1">
      <alignment horizontal="left" vertical="center" wrapText="1"/>
    </xf>
    <xf numFmtId="0" fontId="5" fillId="3" borderId="2"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1" fillId="0" borderId="2" xfId="0" applyFont="1" applyBorder="1" applyAlignment="1">
      <alignment horizontal="left" vertical="center"/>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7" fillId="0" borderId="4"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43" fillId="0" borderId="0" xfId="0" applyFont="1" applyAlignment="1">
      <alignment horizontal="left" vertical="top" wrapText="1"/>
    </xf>
    <xf numFmtId="0" fontId="43" fillId="0" borderId="0" xfId="0" applyFont="1" applyAlignment="1">
      <alignment horizontal="left" vertical="center" wrapText="1"/>
    </xf>
    <xf numFmtId="0" fontId="4" fillId="0" borderId="0" xfId="0" applyFont="1" applyAlignment="1">
      <alignment horizontal="left" vertical="center" wrapText="1"/>
    </xf>
    <xf numFmtId="0" fontId="11" fillId="0" borderId="0" xfId="0" applyFont="1" applyAlignment="1">
      <alignment horizontal="left" vertical="top" wrapText="1"/>
    </xf>
    <xf numFmtId="0" fontId="19" fillId="3" borderId="2" xfId="0" applyFont="1" applyFill="1" applyBorder="1" applyAlignment="1">
      <alignment horizontal="center" vertical="center"/>
    </xf>
    <xf numFmtId="0" fontId="7" fillId="0" borderId="3" xfId="0" applyFont="1" applyBorder="1" applyAlignment="1">
      <alignment vertical="center" wrapText="1"/>
    </xf>
    <xf numFmtId="0" fontId="7" fillId="0" borderId="3" xfId="0" applyFont="1" applyBorder="1">
      <alignment vertical="center"/>
    </xf>
    <xf numFmtId="0" fontId="7" fillId="0" borderId="3" xfId="0" applyFont="1" applyBorder="1" applyAlignment="1">
      <alignment horizontal="left" vertical="center"/>
    </xf>
    <xf numFmtId="189" fontId="7" fillId="0" borderId="11" xfId="0" applyNumberFormat="1" applyFont="1" applyBorder="1" applyAlignment="1">
      <alignment horizontal="center" vertical="center"/>
    </xf>
    <xf numFmtId="189" fontId="7" fillId="0" borderId="12" xfId="0" applyNumberFormat="1" applyFont="1" applyBorder="1" applyAlignment="1">
      <alignment horizontal="center" vertical="center"/>
    </xf>
    <xf numFmtId="189" fontId="7" fillId="0" borderId="47"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177" fontId="11" fillId="0" borderId="2" xfId="0" applyNumberFormat="1" applyFont="1" applyFill="1" applyBorder="1" applyAlignment="1">
      <alignment horizontal="right" vertical="center"/>
    </xf>
    <xf numFmtId="181" fontId="11" fillId="0" borderId="2" xfId="0" applyNumberFormat="1" applyFont="1" applyFill="1" applyBorder="1" applyAlignment="1">
      <alignment horizontal="right" vertical="center"/>
    </xf>
    <xf numFmtId="3" fontId="11" fillId="0" borderId="2" xfId="0" applyNumberFormat="1" applyFont="1" applyFill="1" applyBorder="1" applyAlignment="1"/>
    <xf numFmtId="3" fontId="11" fillId="0" borderId="2" xfId="0" applyNumberFormat="1" applyFont="1" applyFill="1" applyBorder="1" applyAlignment="1">
      <alignment horizontal="right"/>
    </xf>
    <xf numFmtId="3" fontId="11" fillId="0" borderId="7" xfId="0" applyNumberFormat="1" applyFont="1" applyFill="1" applyBorder="1" applyAlignment="1">
      <alignment horizontal="right"/>
    </xf>
    <xf numFmtId="3" fontId="11" fillId="0" borderId="9" xfId="0" applyNumberFormat="1" applyFont="1" applyFill="1" applyBorder="1" applyAlignment="1">
      <alignment horizontal="right"/>
    </xf>
    <xf numFmtId="3" fontId="11" fillId="0" borderId="8" xfId="0" applyNumberFormat="1" applyFont="1" applyFill="1" applyBorder="1" applyAlignment="1">
      <alignment horizontal="right"/>
    </xf>
    <xf numFmtId="3" fontId="11" fillId="0" borderId="4" xfId="0" applyNumberFormat="1" applyFont="1" applyFill="1" applyBorder="1" applyAlignment="1">
      <alignment horizontal="right" vertical="center"/>
    </xf>
    <xf numFmtId="3" fontId="11" fillId="0" borderId="5" xfId="0" applyNumberFormat="1" applyFont="1" applyFill="1" applyBorder="1" applyAlignment="1">
      <alignment horizontal="right" vertical="center"/>
    </xf>
    <xf numFmtId="3" fontId="11" fillId="0" borderId="6" xfId="0" applyNumberFormat="1" applyFont="1" applyFill="1" applyBorder="1" applyAlignment="1">
      <alignment horizontal="right" vertical="center"/>
    </xf>
    <xf numFmtId="3" fontId="11" fillId="0" borderId="2" xfId="0" applyNumberFormat="1" applyFont="1" applyFill="1" applyBorder="1" applyAlignment="1">
      <alignment horizontal="right" vertical="center"/>
    </xf>
    <xf numFmtId="185" fontId="11" fillId="0" borderId="2" xfId="0" applyNumberFormat="1" applyFont="1" applyFill="1" applyBorder="1" applyAlignment="1">
      <alignment horizontal="right" vertical="center"/>
    </xf>
    <xf numFmtId="176" fontId="11" fillId="0" borderId="2" xfId="0" applyNumberFormat="1" applyFont="1" applyFill="1" applyBorder="1" applyAlignment="1">
      <alignment horizontal="right" vertical="center"/>
    </xf>
    <xf numFmtId="187" fontId="11" fillId="0" borderId="2" xfId="0" applyNumberFormat="1" applyFont="1" applyFill="1" applyBorder="1" applyAlignment="1">
      <alignment horizontal="right" vertical="center"/>
    </xf>
    <xf numFmtId="2" fontId="11" fillId="0" borderId="2" xfId="0" applyNumberFormat="1" applyFont="1" applyFill="1" applyBorder="1" applyAlignment="1">
      <alignment horizontal="right" vertical="center"/>
    </xf>
    <xf numFmtId="191" fontId="11" fillId="0" borderId="32" xfId="2" applyNumberFormat="1" applyFont="1" applyFill="1" applyBorder="1" applyAlignment="1">
      <alignment horizontal="right" vertical="center"/>
    </xf>
    <xf numFmtId="195" fontId="11" fillId="0" borderId="33" xfId="2" applyNumberFormat="1" applyFont="1" applyFill="1" applyBorder="1" applyAlignment="1">
      <alignment horizontal="right" vertical="center"/>
    </xf>
    <xf numFmtId="191" fontId="11" fillId="0" borderId="4" xfId="2" applyNumberFormat="1" applyFont="1" applyFill="1" applyBorder="1" applyAlignment="1">
      <alignment horizontal="right" vertical="center"/>
    </xf>
    <xf numFmtId="195" fontId="11" fillId="0" borderId="30" xfId="2" applyNumberFormat="1" applyFont="1" applyFill="1" applyBorder="1" applyAlignment="1">
      <alignment horizontal="right" vertical="center"/>
    </xf>
    <xf numFmtId="190" fontId="11" fillId="0" borderId="35" xfId="2" applyNumberFormat="1" applyFont="1" applyFill="1" applyBorder="1" applyAlignment="1">
      <alignment horizontal="right" vertical="center"/>
    </xf>
    <xf numFmtId="190" fontId="11" fillId="0" borderId="6" xfId="2" applyNumberFormat="1" applyFont="1" applyFill="1" applyBorder="1" applyAlignment="1">
      <alignment horizontal="right" vertical="center"/>
    </xf>
    <xf numFmtId="190" fontId="11" fillId="0" borderId="30" xfId="2" applyNumberFormat="1" applyFont="1" applyFill="1" applyBorder="1" applyAlignment="1">
      <alignment horizontal="right" vertical="center"/>
    </xf>
    <xf numFmtId="195" fontId="11" fillId="0" borderId="6" xfId="2" applyNumberFormat="1" applyFont="1" applyFill="1" applyBorder="1" applyAlignment="1">
      <alignment horizontal="right" vertical="center"/>
    </xf>
    <xf numFmtId="0" fontId="7" fillId="0" borderId="2" xfId="0" applyFont="1" applyFill="1" applyBorder="1">
      <alignment vertical="center"/>
    </xf>
    <xf numFmtId="184" fontId="7" fillId="0" borderId="2" xfId="0" applyNumberFormat="1" applyFont="1" applyFill="1" applyBorder="1">
      <alignment vertical="center"/>
    </xf>
    <xf numFmtId="177" fontId="7" fillId="0" borderId="2" xfId="0" applyNumberFormat="1" applyFont="1" applyFill="1" applyBorder="1">
      <alignment vertical="center"/>
    </xf>
    <xf numFmtId="3" fontId="11" fillId="0" borderId="2" xfId="0" applyNumberFormat="1" applyFont="1" applyFill="1" applyBorder="1" applyAlignment="1">
      <alignment horizontal="center" vertical="center" wrapText="1"/>
    </xf>
    <xf numFmtId="177" fontId="11" fillId="0" borderId="2" xfId="0" applyNumberFormat="1" applyFont="1" applyFill="1" applyBorder="1">
      <alignment vertical="center"/>
    </xf>
    <xf numFmtId="190" fontId="11" fillId="0" borderId="2" xfId="0" applyNumberFormat="1" applyFont="1" applyFill="1" applyBorder="1" applyAlignment="1">
      <alignment horizontal="right" vertical="center"/>
    </xf>
    <xf numFmtId="196" fontId="11" fillId="0" borderId="2" xfId="0" applyNumberFormat="1" applyFont="1" applyFill="1" applyBorder="1" applyAlignment="1">
      <alignment horizontal="right" vertical="center"/>
    </xf>
    <xf numFmtId="188" fontId="11" fillId="0" borderId="2" xfId="0" applyNumberFormat="1" applyFont="1" applyFill="1" applyBorder="1">
      <alignment vertical="center"/>
    </xf>
    <xf numFmtId="183" fontId="11" fillId="0" borderId="2" xfId="0" applyNumberFormat="1" applyFont="1" applyFill="1" applyBorder="1">
      <alignment vertical="center"/>
    </xf>
    <xf numFmtId="3" fontId="11" fillId="0" borderId="2" xfId="0" applyNumberFormat="1" applyFont="1" applyFill="1" applyBorder="1">
      <alignment vertical="center"/>
    </xf>
    <xf numFmtId="183" fontId="11" fillId="0" borderId="2" xfId="5" applyNumberFormat="1" applyFont="1" applyFill="1" applyBorder="1" applyAlignment="1">
      <alignment vertical="center"/>
    </xf>
    <xf numFmtId="3" fontId="11" fillId="0" borderId="2" xfId="0" applyNumberFormat="1" applyFont="1" applyFill="1" applyBorder="1" applyAlignment="1">
      <alignment horizontal="center" vertical="center"/>
    </xf>
    <xf numFmtId="3" fontId="11" fillId="0" borderId="2" xfId="5" applyNumberFormat="1" applyFont="1" applyFill="1" applyBorder="1" applyAlignment="1">
      <alignment horizontal="center" vertical="center"/>
    </xf>
    <xf numFmtId="1" fontId="11" fillId="0" borderId="2" xfId="0" applyNumberFormat="1" applyFont="1" applyFill="1" applyBorder="1" applyAlignment="1">
      <alignment horizontal="center" vertical="center"/>
    </xf>
  </cellXfs>
  <cellStyles count="10">
    <cellStyle name="パーセント" xfId="6" builtinId="5"/>
    <cellStyle name="パーセント 2" xfId="8" xr:uid="{82EC596F-BAC6-4D61-890E-39B450662374}"/>
    <cellStyle name="ハイパーリンク" xfId="1" builtinId="8"/>
    <cellStyle name="桁区切り" xfId="5" builtinId="6"/>
    <cellStyle name="桁区切り 2" xfId="3" xr:uid="{00000000-0005-0000-0000-000003000000}"/>
    <cellStyle name="桁区切り 3" xfId="9" xr:uid="{CB610663-EAE9-4D00-81D3-1608153FB4D7}"/>
    <cellStyle name="標準" xfId="0" builtinId="0"/>
    <cellStyle name="標準 2" xfId="2" xr:uid="{00000000-0005-0000-0000-000005000000}"/>
    <cellStyle name="標準 3" xfId="4" xr:uid="{00000000-0005-0000-0000-000006000000}"/>
    <cellStyle name="標準 3 2" xfId="7" xr:uid="{8BC3B5C4-E314-4D49-B433-3E8436C6C502}"/>
  </cellStyles>
  <dxfs count="0"/>
  <tableStyles count="0" defaultTableStyle="TableStyleMedium2" defaultPivotStyle="PivotStyleLight16"/>
  <colors>
    <mruColors>
      <color rgb="FF4472C4"/>
      <color rgb="FFF8EBCD"/>
      <color rgb="FFFCE4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9733;&#12516;&#12463;&#12523;&#12488;2025\&#12516;&#12463;&#12523;&#12488;2024\&#9733;&#31532;&#19977;&#32773;&#20445;&#35388;\ESG&#12487;&#12540;&#12479;&#38598;&#65288;&#12456;&#12463;&#12475;&#12523;&#20316;&#26989;&#65289;\&#65288;&#26085;&#26412;&#35486;&#20462;&#27491;&#65289;esgdata2024_0307.xlsx" TargetMode="External"/><Relationship Id="rId1" Type="http://schemas.openxmlformats.org/officeDocument/2006/relationships/externalLinkPath" Target="&#65288;&#26085;&#26412;&#35486;&#20462;&#27491;&#65289;esgdata2024_03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目次"/>
      <sheetName val="環境1.環境に関する認証取得状況"/>
      <sheetName val="環境2.食品廃棄物の再生利用実績_x0009_"/>
      <sheetName val="環境3.PRTR法等届出対象化学物質"/>
      <sheetName val="環境4.容器包装の再商品化義務量"/>
      <sheetName val="環境5.環境会計"/>
      <sheetName val="環境6.環境負荷の全体像"/>
      <sheetName val="環境7.2023 年度のCO2 排出量"/>
      <sheetName val="環境8.スコープ3排出量"/>
      <sheetName val="環境9.CO2排出量（スコープ1・2）"/>
      <sheetName val="環境10.エネルギー使用量（スコープ1・2）"/>
      <sheetName val="環境11.物流部門のCO2、NOx、燃料排出量"/>
      <sheetName val="環境12.販売用資機材新規導入状況"/>
      <sheetName val="環境13.特定プラスチック使用製品提供量の推移"/>
      <sheetName val="環境14.プラスチック使用製品産業廃棄物等の排出量"/>
      <sheetName val="環境15.生産拠点におけるWRI Aqueduct"/>
      <sheetName val="環境16.水リスク調査コスト"/>
      <sheetName val="環境17.水使用量"/>
      <sheetName val="環境18. 廃棄物排出量"/>
      <sheetName val="環境19.種類別廃棄物排出量と再資源化率"/>
      <sheetName val="環境20. 生産拠点における生物多様性"/>
      <sheetName val="環境21.海外生産拠点における水の定量データ"/>
      <sheetName val="環境22.国内生産拠点における水の定量データ"/>
      <sheetName val="環境23.地域別サイトレポート"/>
      <sheetName val="環境24.国内サイトレポート（本社工場）"/>
      <sheetName val="社会1. 低カロリー商品乳製品売上金額比率"/>
      <sheetName val="社会2.コミュニティ投資額"/>
      <sheetName val="社会3.CSR調達アンケート・スコアごとの取引先数"/>
      <sheetName val="社会4.グリーン購入率"/>
      <sheetName val="社会5.原材料の地元調達比率"/>
      <sheetName val="社会6.初任給と最低賃金との比較"/>
      <sheetName val="社会7.ヤクルト本社の人材データ"/>
      <sheetName val="社会8.海外ヤクルトグループの人材データ"/>
      <sheetName val="社会9.研修受講時間・費用"/>
      <sheetName val="社会10.代田イズム研修会"/>
      <sheetName val="社会11.女性管理職比率の推移"/>
      <sheetName val="社会12.障がい者雇用率の推移"/>
      <sheetName val="社会13.定年退職時における継続雇用率"/>
      <sheetName val="社会14.年次有給休暇の取得率と月間平均残業時間"/>
      <sheetName val="社会15. 育児休業取得率の推移"/>
      <sheetName val="社会16. 労働災害度数率・強度率"/>
      <sheetName val="社会17.人権啓発研修"/>
      <sheetName val="社会18.品質に関する認証取得"/>
      <sheetName val="社会19.ご相談の件数と内訳"/>
      <sheetName val="ガバナンス1.組織形態"/>
      <sheetName val="ガバナンス2.各組織体の開催状況"/>
      <sheetName val="ガバナンス3.監査役会における報告内訳"/>
      <sheetName val="ガバナンス4.役員報酬"/>
      <sheetName val="ガバナンス5.安否確認システムの訓練参加率"/>
      <sheetName val="ガバナンス6.内部通報制度利用実績"/>
      <sheetName val="ガバナンス7.各種研修"/>
    </sheetNames>
    <sheetDataSet>
      <sheetData sheetId="0"/>
      <sheetData sheetId="1"/>
      <sheetData sheetId="2"/>
      <sheetData sheetId="3"/>
      <sheetData sheetId="4"/>
      <sheetData sheetId="5"/>
      <sheetData sheetId="6"/>
      <sheetData sheetId="7"/>
      <sheetData sheetId="8">
        <row r="21">
          <cell r="E21">
            <v>1490022.4238527166</v>
          </cell>
        </row>
      </sheetData>
      <sheetData sheetId="9">
        <row r="7">
          <cell r="F7">
            <v>20207.099999999999</v>
          </cell>
        </row>
      </sheetData>
      <sheetData sheetId="10"/>
      <sheetData sheetId="11"/>
      <sheetData sheetId="12"/>
      <sheetData sheetId="13"/>
      <sheetData sheetId="14"/>
      <sheetData sheetId="15"/>
      <sheetData sheetId="16"/>
      <sheetData sheetId="17">
        <row r="8">
          <cell r="F8">
            <v>4.8888875919844672</v>
          </cell>
        </row>
      </sheetData>
      <sheetData sheetId="18"/>
      <sheetData sheetId="19">
        <row r="24">
          <cell r="C24">
            <v>2844.2804459999998</v>
          </cell>
        </row>
      </sheetData>
      <sheetData sheetId="20"/>
      <sheetData sheetId="21"/>
      <sheetData sheetId="22">
        <row r="24">
          <cell r="B24">
            <v>1673960.1600000001</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9"/>
  <sheetViews>
    <sheetView workbookViewId="0">
      <selection activeCell="C10" sqref="C10"/>
    </sheetView>
  </sheetViews>
  <sheetFormatPr defaultColWidth="9" defaultRowHeight="13.5"/>
  <cols>
    <col min="1" max="1" width="3.58203125" style="2" customWidth="1"/>
    <col min="2" max="2" width="13.75" style="291" customWidth="1"/>
    <col min="3" max="3" width="111.08203125" style="2" customWidth="1"/>
    <col min="4" max="5" width="9.58203125" style="2" customWidth="1"/>
    <col min="6" max="8" width="14" style="2" customWidth="1"/>
    <col min="9" max="16384" width="9" style="2"/>
  </cols>
  <sheetData>
    <row r="1" spans="1:12" ht="24.5">
      <c r="A1" s="1"/>
      <c r="D1" s="55"/>
      <c r="E1" s="55"/>
      <c r="F1" s="55"/>
      <c r="G1" s="55"/>
      <c r="H1" s="55"/>
    </row>
    <row r="2" spans="1:12" ht="19.5" customHeight="1"/>
    <row r="3" spans="1:12" ht="19.5">
      <c r="A3" s="7" t="s">
        <v>208</v>
      </c>
      <c r="C3" s="152"/>
      <c r="E3"/>
      <c r="F3"/>
      <c r="G3"/>
      <c r="H3"/>
      <c r="I3"/>
      <c r="J3"/>
      <c r="K3"/>
      <c r="L3"/>
    </row>
    <row r="4" spans="1:12" ht="15" customHeight="1">
      <c r="B4" s="117">
        <v>1</v>
      </c>
      <c r="C4" s="116" t="s">
        <v>798</v>
      </c>
      <c r="E4"/>
      <c r="F4"/>
      <c r="G4"/>
      <c r="H4"/>
      <c r="I4"/>
      <c r="J4"/>
      <c r="K4"/>
      <c r="L4"/>
    </row>
    <row r="5" spans="1:12" ht="15" customHeight="1">
      <c r="B5" s="117">
        <v>2</v>
      </c>
      <c r="C5" s="116" t="s">
        <v>730</v>
      </c>
      <c r="E5"/>
      <c r="F5"/>
      <c r="G5"/>
      <c r="H5"/>
      <c r="I5"/>
      <c r="J5"/>
      <c r="K5"/>
      <c r="L5"/>
    </row>
    <row r="6" spans="1:12" ht="15" customHeight="1">
      <c r="B6" s="117">
        <v>3</v>
      </c>
      <c r="C6" s="116" t="s">
        <v>731</v>
      </c>
      <c r="D6" s="4"/>
      <c r="E6"/>
      <c r="F6"/>
      <c r="G6"/>
      <c r="H6"/>
      <c r="I6"/>
      <c r="J6"/>
      <c r="K6"/>
      <c r="L6"/>
    </row>
    <row r="7" spans="1:12" ht="15" customHeight="1">
      <c r="B7" s="117">
        <v>4</v>
      </c>
      <c r="C7" s="116" t="s">
        <v>732</v>
      </c>
      <c r="D7" s="4"/>
      <c r="E7"/>
      <c r="F7"/>
      <c r="G7"/>
      <c r="H7"/>
      <c r="I7"/>
      <c r="J7"/>
      <c r="K7"/>
      <c r="L7"/>
    </row>
    <row r="8" spans="1:12" ht="15" customHeight="1">
      <c r="B8" s="117">
        <v>5</v>
      </c>
      <c r="C8" s="116" t="s">
        <v>733</v>
      </c>
      <c r="D8" s="4"/>
      <c r="E8"/>
      <c r="F8"/>
      <c r="G8"/>
      <c r="H8"/>
      <c r="I8"/>
      <c r="J8"/>
      <c r="K8"/>
      <c r="L8"/>
    </row>
    <row r="9" spans="1:12" ht="15" customHeight="1">
      <c r="B9" s="117">
        <v>6</v>
      </c>
      <c r="C9" s="116" t="s">
        <v>770</v>
      </c>
      <c r="D9" s="4"/>
      <c r="E9"/>
      <c r="F9"/>
      <c r="G9"/>
      <c r="H9"/>
      <c r="I9"/>
      <c r="J9"/>
      <c r="K9"/>
      <c r="L9"/>
    </row>
    <row r="10" spans="1:12" ht="15" customHeight="1">
      <c r="B10" s="117">
        <v>7</v>
      </c>
      <c r="C10" s="116" t="s">
        <v>803</v>
      </c>
      <c r="D10" s="4"/>
      <c r="E10"/>
      <c r="F10"/>
      <c r="G10"/>
      <c r="H10"/>
      <c r="I10"/>
      <c r="J10"/>
      <c r="K10"/>
      <c r="L10"/>
    </row>
    <row r="11" spans="1:12" ht="15" customHeight="1">
      <c r="B11" s="117">
        <v>8</v>
      </c>
      <c r="C11" s="116" t="s">
        <v>734</v>
      </c>
      <c r="D11" s="4"/>
      <c r="E11"/>
      <c r="F11"/>
      <c r="G11"/>
      <c r="H11"/>
      <c r="I11"/>
      <c r="J11"/>
      <c r="K11"/>
      <c r="L11"/>
    </row>
    <row r="12" spans="1:12" ht="15" customHeight="1">
      <c r="B12" s="117">
        <v>9</v>
      </c>
      <c r="C12" s="116" t="s">
        <v>804</v>
      </c>
      <c r="D12" s="4"/>
      <c r="E12"/>
      <c r="F12"/>
      <c r="G12"/>
      <c r="H12"/>
      <c r="I12"/>
      <c r="J12"/>
      <c r="K12"/>
      <c r="L12"/>
    </row>
    <row r="13" spans="1:12" ht="15" customHeight="1">
      <c r="B13" s="117">
        <v>10</v>
      </c>
      <c r="C13" s="116" t="s">
        <v>735</v>
      </c>
      <c r="D13" s="4"/>
      <c r="E13"/>
      <c r="F13"/>
      <c r="G13"/>
      <c r="H13"/>
      <c r="I13"/>
      <c r="J13"/>
      <c r="K13"/>
      <c r="L13"/>
    </row>
    <row r="14" spans="1:12" ht="15" customHeight="1">
      <c r="B14" s="117">
        <v>11</v>
      </c>
      <c r="C14" s="116" t="s">
        <v>771</v>
      </c>
      <c r="D14" s="4"/>
      <c r="E14"/>
      <c r="F14"/>
      <c r="G14"/>
      <c r="H14"/>
      <c r="I14"/>
      <c r="J14"/>
      <c r="K14"/>
      <c r="L14"/>
    </row>
    <row r="15" spans="1:12" ht="15" customHeight="1">
      <c r="B15" s="117">
        <v>12</v>
      </c>
      <c r="C15" s="116" t="s">
        <v>736</v>
      </c>
      <c r="D15" s="4"/>
      <c r="E15"/>
      <c r="F15"/>
      <c r="G15"/>
      <c r="H15"/>
      <c r="I15"/>
      <c r="J15"/>
      <c r="K15"/>
      <c r="L15"/>
    </row>
    <row r="16" spans="1:12" ht="15" customHeight="1">
      <c r="B16" s="117">
        <v>13</v>
      </c>
      <c r="C16" s="116" t="s">
        <v>774</v>
      </c>
      <c r="D16" s="4"/>
      <c r="E16"/>
      <c r="F16"/>
      <c r="G16"/>
      <c r="H16"/>
      <c r="I16"/>
      <c r="J16"/>
      <c r="K16"/>
      <c r="L16"/>
    </row>
    <row r="17" spans="1:12" ht="15" customHeight="1">
      <c r="B17" s="117">
        <v>14</v>
      </c>
      <c r="C17" s="116" t="s">
        <v>240</v>
      </c>
      <c r="D17" s="4"/>
      <c r="E17"/>
      <c r="F17"/>
      <c r="G17"/>
      <c r="H17"/>
      <c r="I17"/>
      <c r="J17"/>
      <c r="K17"/>
      <c r="L17"/>
    </row>
    <row r="18" spans="1:12" ht="15" customHeight="1">
      <c r="B18" s="117">
        <v>15</v>
      </c>
      <c r="C18" s="116" t="s">
        <v>737</v>
      </c>
      <c r="D18" s="4"/>
      <c r="E18"/>
      <c r="F18"/>
      <c r="G18"/>
      <c r="H18"/>
      <c r="I18"/>
      <c r="J18"/>
      <c r="K18"/>
      <c r="L18"/>
    </row>
    <row r="19" spans="1:12" ht="15" customHeight="1">
      <c r="B19" s="117">
        <v>16</v>
      </c>
      <c r="C19" s="116" t="s">
        <v>738</v>
      </c>
      <c r="D19" s="4"/>
      <c r="E19"/>
      <c r="F19"/>
      <c r="G19"/>
      <c r="H19"/>
      <c r="I19"/>
      <c r="J19"/>
      <c r="K19"/>
      <c r="L19"/>
    </row>
    <row r="20" spans="1:12" ht="15" customHeight="1">
      <c r="B20" s="117">
        <v>17</v>
      </c>
      <c r="C20" s="116" t="s">
        <v>739</v>
      </c>
      <c r="D20" s="4"/>
      <c r="E20"/>
      <c r="F20"/>
      <c r="G20"/>
      <c r="H20"/>
      <c r="I20"/>
      <c r="J20"/>
      <c r="K20"/>
      <c r="L20"/>
    </row>
    <row r="21" spans="1:12" ht="15" customHeight="1">
      <c r="B21" s="117">
        <v>18</v>
      </c>
      <c r="C21" s="116" t="s">
        <v>740</v>
      </c>
      <c r="D21" s="4"/>
      <c r="E21"/>
      <c r="F21"/>
      <c r="G21"/>
      <c r="H21"/>
      <c r="I21"/>
      <c r="J21"/>
      <c r="K21"/>
      <c r="L21"/>
    </row>
    <row r="22" spans="1:12" ht="15" customHeight="1">
      <c r="B22" s="117">
        <v>19</v>
      </c>
      <c r="C22" s="116" t="s">
        <v>741</v>
      </c>
      <c r="D22" s="4"/>
      <c r="E22"/>
      <c r="F22"/>
      <c r="G22"/>
      <c r="H22"/>
      <c r="I22"/>
      <c r="J22"/>
      <c r="K22"/>
      <c r="L22"/>
    </row>
    <row r="23" spans="1:12" ht="15" customHeight="1">
      <c r="B23" s="117">
        <v>20</v>
      </c>
      <c r="C23" s="116" t="s">
        <v>742</v>
      </c>
      <c r="D23" s="4"/>
      <c r="E23"/>
      <c r="F23"/>
      <c r="G23"/>
      <c r="H23"/>
      <c r="I23"/>
      <c r="J23"/>
      <c r="K23"/>
      <c r="L23"/>
    </row>
    <row r="24" spans="1:12" ht="15" customHeight="1">
      <c r="B24" s="117">
        <v>21</v>
      </c>
      <c r="C24" s="116" t="s">
        <v>743</v>
      </c>
      <c r="D24" s="4"/>
      <c r="E24"/>
      <c r="F24"/>
      <c r="G24"/>
      <c r="H24"/>
      <c r="I24"/>
      <c r="J24"/>
      <c r="K24"/>
      <c r="L24"/>
    </row>
    <row r="25" spans="1:12" ht="15" customHeight="1">
      <c r="B25" s="117">
        <v>22</v>
      </c>
      <c r="C25" s="116" t="s">
        <v>744</v>
      </c>
      <c r="D25" s="4"/>
      <c r="E25"/>
      <c r="F25"/>
      <c r="G25"/>
      <c r="H25"/>
      <c r="I25"/>
      <c r="J25"/>
      <c r="K25"/>
      <c r="L25"/>
    </row>
    <row r="26" spans="1:12" ht="15" customHeight="1">
      <c r="B26" s="117">
        <v>23</v>
      </c>
      <c r="C26" s="116" t="s">
        <v>745</v>
      </c>
      <c r="D26" s="4"/>
      <c r="E26"/>
      <c r="F26"/>
      <c r="G26"/>
      <c r="H26"/>
      <c r="I26"/>
      <c r="J26"/>
      <c r="K26"/>
      <c r="L26"/>
    </row>
    <row r="27" spans="1:12" ht="15" customHeight="1">
      <c r="B27" s="117">
        <v>24</v>
      </c>
      <c r="C27" s="116" t="s">
        <v>746</v>
      </c>
      <c r="D27" s="4"/>
      <c r="E27"/>
      <c r="F27"/>
      <c r="G27"/>
      <c r="H27"/>
      <c r="I27"/>
      <c r="J27"/>
      <c r="K27"/>
      <c r="L27"/>
    </row>
    <row r="28" spans="1:12" ht="18">
      <c r="B28" s="292"/>
      <c r="C28" s="4"/>
      <c r="D28" s="4"/>
      <c r="E28"/>
      <c r="F28"/>
      <c r="G28"/>
      <c r="H28"/>
      <c r="I28"/>
      <c r="J28"/>
      <c r="K28"/>
      <c r="L28"/>
    </row>
    <row r="29" spans="1:12" ht="19.5">
      <c r="A29" s="7" t="s">
        <v>478</v>
      </c>
      <c r="D29" s="4"/>
      <c r="E29"/>
      <c r="F29"/>
      <c r="G29"/>
      <c r="H29"/>
      <c r="I29"/>
      <c r="J29"/>
      <c r="K29"/>
      <c r="L29"/>
    </row>
    <row r="30" spans="1:12" ht="15" customHeight="1">
      <c r="B30" s="116">
        <v>1</v>
      </c>
      <c r="C30" s="116" t="s">
        <v>747</v>
      </c>
      <c r="D30" s="4"/>
      <c r="E30"/>
      <c r="F30"/>
      <c r="G30"/>
      <c r="H30"/>
      <c r="I30"/>
      <c r="J30"/>
      <c r="K30"/>
      <c r="L30"/>
    </row>
    <row r="31" spans="1:12" ht="15" customHeight="1">
      <c r="B31" s="116">
        <v>2</v>
      </c>
      <c r="C31" s="116" t="s">
        <v>748</v>
      </c>
      <c r="D31" s="4"/>
      <c r="E31"/>
      <c r="F31"/>
      <c r="G31"/>
      <c r="H31"/>
      <c r="I31"/>
      <c r="J31"/>
      <c r="K31"/>
      <c r="L31"/>
    </row>
    <row r="32" spans="1:12" ht="15" customHeight="1">
      <c r="B32" s="116">
        <v>3</v>
      </c>
      <c r="C32" s="116" t="s">
        <v>749</v>
      </c>
      <c r="D32" s="4"/>
      <c r="E32"/>
      <c r="F32"/>
      <c r="G32"/>
      <c r="H32"/>
      <c r="I32"/>
      <c r="J32"/>
      <c r="K32"/>
      <c r="L32"/>
    </row>
    <row r="33" spans="2:12" ht="15" customHeight="1">
      <c r="B33" s="116">
        <v>4</v>
      </c>
      <c r="C33" s="116" t="s">
        <v>750</v>
      </c>
      <c r="E33"/>
      <c r="F33"/>
      <c r="G33"/>
      <c r="H33"/>
      <c r="I33"/>
      <c r="J33"/>
      <c r="K33"/>
      <c r="L33"/>
    </row>
    <row r="34" spans="2:12" ht="15" customHeight="1">
      <c r="B34" s="116">
        <v>5</v>
      </c>
      <c r="C34" s="116" t="s">
        <v>751</v>
      </c>
      <c r="E34"/>
      <c r="F34"/>
      <c r="G34"/>
      <c r="H34"/>
      <c r="I34"/>
      <c r="J34"/>
      <c r="K34"/>
      <c r="L34"/>
    </row>
    <row r="35" spans="2:12" ht="15" customHeight="1">
      <c r="B35" s="116">
        <v>6</v>
      </c>
      <c r="C35" s="116" t="s">
        <v>772</v>
      </c>
      <c r="D35" s="4"/>
      <c r="E35"/>
      <c r="F35"/>
      <c r="G35"/>
      <c r="H35"/>
      <c r="I35"/>
      <c r="J35"/>
      <c r="K35"/>
      <c r="L35"/>
    </row>
    <row r="36" spans="2:12" ht="15" customHeight="1">
      <c r="B36" s="116">
        <v>7</v>
      </c>
      <c r="C36" s="116" t="s">
        <v>752</v>
      </c>
      <c r="D36" s="4"/>
      <c r="E36"/>
      <c r="F36"/>
      <c r="G36"/>
      <c r="H36"/>
      <c r="I36"/>
      <c r="J36"/>
      <c r="K36"/>
      <c r="L36"/>
    </row>
    <row r="37" spans="2:12" ht="15" customHeight="1">
      <c r="B37" s="116">
        <v>8</v>
      </c>
      <c r="C37" s="116" t="s">
        <v>753</v>
      </c>
      <c r="D37" s="4"/>
      <c r="E37"/>
      <c r="F37"/>
      <c r="G37"/>
      <c r="H37"/>
      <c r="I37"/>
      <c r="J37"/>
      <c r="K37"/>
      <c r="L37"/>
    </row>
    <row r="38" spans="2:12" ht="15" customHeight="1">
      <c r="B38" s="116">
        <v>9</v>
      </c>
      <c r="C38" s="116" t="s">
        <v>754</v>
      </c>
      <c r="D38" s="4"/>
      <c r="E38"/>
      <c r="F38"/>
      <c r="G38"/>
      <c r="H38"/>
      <c r="I38"/>
      <c r="J38"/>
      <c r="K38"/>
      <c r="L38"/>
    </row>
    <row r="39" spans="2:12" ht="15" customHeight="1">
      <c r="B39" s="116">
        <v>10</v>
      </c>
      <c r="C39" s="116" t="s">
        <v>755</v>
      </c>
      <c r="D39" s="4"/>
      <c r="E39"/>
      <c r="F39"/>
      <c r="G39"/>
      <c r="H39"/>
      <c r="I39"/>
      <c r="J39"/>
      <c r="K39"/>
      <c r="L39"/>
    </row>
    <row r="40" spans="2:12" ht="15" customHeight="1">
      <c r="B40" s="116">
        <v>11</v>
      </c>
      <c r="C40" s="116" t="s">
        <v>756</v>
      </c>
      <c r="D40" s="4"/>
      <c r="E40"/>
      <c r="F40"/>
      <c r="G40"/>
      <c r="H40"/>
      <c r="I40"/>
      <c r="J40"/>
      <c r="K40"/>
      <c r="L40"/>
    </row>
    <row r="41" spans="2:12" ht="15" customHeight="1">
      <c r="B41" s="116">
        <v>12</v>
      </c>
      <c r="C41" s="116" t="s">
        <v>757</v>
      </c>
      <c r="D41" s="4"/>
      <c r="E41"/>
      <c r="F41"/>
      <c r="G41"/>
      <c r="H41"/>
      <c r="I41"/>
      <c r="J41"/>
      <c r="K41"/>
      <c r="L41"/>
    </row>
    <row r="42" spans="2:12" ht="15" customHeight="1">
      <c r="B42" s="116">
        <v>13</v>
      </c>
      <c r="C42" s="116" t="s">
        <v>758</v>
      </c>
      <c r="D42" s="4"/>
      <c r="E42"/>
      <c r="F42"/>
      <c r="G42"/>
      <c r="H42"/>
      <c r="I42"/>
      <c r="J42"/>
      <c r="K42"/>
      <c r="L42"/>
    </row>
    <row r="43" spans="2:12" ht="15" customHeight="1">
      <c r="B43" s="116">
        <v>14</v>
      </c>
      <c r="C43" s="116" t="s">
        <v>759</v>
      </c>
      <c r="D43" s="4"/>
      <c r="E43"/>
      <c r="F43"/>
      <c r="G43"/>
      <c r="H43"/>
      <c r="I43"/>
      <c r="J43"/>
      <c r="K43"/>
      <c r="L43"/>
    </row>
    <row r="44" spans="2:12" ht="15" customHeight="1">
      <c r="B44" s="116">
        <v>15</v>
      </c>
      <c r="C44" s="116" t="s">
        <v>760</v>
      </c>
      <c r="D44" s="4"/>
      <c r="E44"/>
      <c r="F44"/>
      <c r="G44"/>
      <c r="H44"/>
      <c r="I44"/>
      <c r="J44"/>
      <c r="K44"/>
      <c r="L44"/>
    </row>
    <row r="45" spans="2:12" ht="15" customHeight="1">
      <c r="B45" s="116">
        <v>16</v>
      </c>
      <c r="C45" s="116" t="s">
        <v>761</v>
      </c>
      <c r="D45" s="4"/>
      <c r="E45"/>
      <c r="F45"/>
      <c r="G45"/>
      <c r="H45"/>
      <c r="I45"/>
      <c r="J45"/>
      <c r="K45"/>
      <c r="L45"/>
    </row>
    <row r="46" spans="2:12" ht="15" customHeight="1">
      <c r="B46" s="116">
        <v>17</v>
      </c>
      <c r="C46" s="116" t="s">
        <v>762</v>
      </c>
      <c r="D46" s="4"/>
      <c r="E46"/>
      <c r="F46"/>
      <c r="G46"/>
      <c r="H46"/>
      <c r="I46"/>
      <c r="J46"/>
      <c r="K46"/>
      <c r="L46"/>
    </row>
    <row r="47" spans="2:12" ht="15" customHeight="1">
      <c r="B47" s="117">
        <v>18</v>
      </c>
      <c r="C47" s="322" t="s">
        <v>822</v>
      </c>
      <c r="D47" s="4"/>
      <c r="E47"/>
      <c r="F47"/>
      <c r="G47"/>
      <c r="H47"/>
      <c r="I47"/>
      <c r="J47"/>
      <c r="K47"/>
      <c r="L47"/>
    </row>
    <row r="48" spans="2:12" ht="15" customHeight="1">
      <c r="B48" s="116">
        <v>19</v>
      </c>
      <c r="C48" s="116" t="s">
        <v>763</v>
      </c>
      <c r="E48"/>
      <c r="F48"/>
      <c r="G48"/>
      <c r="H48"/>
      <c r="I48"/>
      <c r="J48"/>
      <c r="K48"/>
      <c r="L48"/>
    </row>
    <row r="49" spans="1:12" ht="18">
      <c r="E49"/>
      <c r="F49"/>
      <c r="G49"/>
      <c r="H49"/>
      <c r="I49"/>
      <c r="J49"/>
      <c r="K49"/>
      <c r="L49"/>
    </row>
    <row r="50" spans="1:12" ht="19.5">
      <c r="A50" s="7" t="s">
        <v>677</v>
      </c>
      <c r="E50"/>
      <c r="F50"/>
      <c r="G50"/>
      <c r="H50"/>
      <c r="I50"/>
      <c r="J50"/>
      <c r="K50"/>
      <c r="L50"/>
    </row>
    <row r="51" spans="1:12" ht="15" customHeight="1">
      <c r="B51" s="116">
        <v>1</v>
      </c>
      <c r="C51" s="116" t="s">
        <v>764</v>
      </c>
      <c r="E51"/>
      <c r="F51"/>
      <c r="G51"/>
      <c r="H51"/>
      <c r="I51"/>
      <c r="J51"/>
      <c r="K51"/>
      <c r="L51"/>
    </row>
    <row r="52" spans="1:12" ht="15" customHeight="1">
      <c r="B52" s="116">
        <v>2</v>
      </c>
      <c r="C52" s="116" t="s">
        <v>765</v>
      </c>
      <c r="E52"/>
      <c r="F52"/>
      <c r="G52"/>
      <c r="H52"/>
      <c r="I52"/>
      <c r="J52"/>
      <c r="K52"/>
      <c r="L52"/>
    </row>
    <row r="53" spans="1:12" ht="15" customHeight="1">
      <c r="B53" s="116">
        <v>3</v>
      </c>
      <c r="C53" s="116" t="s">
        <v>766</v>
      </c>
      <c r="E53"/>
      <c r="F53"/>
      <c r="G53"/>
      <c r="H53"/>
      <c r="I53"/>
      <c r="J53"/>
      <c r="K53"/>
      <c r="L53"/>
    </row>
    <row r="54" spans="1:12" ht="15" customHeight="1">
      <c r="B54" s="116">
        <v>4</v>
      </c>
      <c r="C54" s="116" t="s">
        <v>767</v>
      </c>
      <c r="E54"/>
      <c r="F54"/>
      <c r="G54"/>
      <c r="H54"/>
      <c r="I54"/>
      <c r="J54"/>
      <c r="K54"/>
      <c r="L54"/>
    </row>
    <row r="55" spans="1:12" ht="15" customHeight="1">
      <c r="B55" s="116">
        <v>5</v>
      </c>
      <c r="C55" s="116" t="s">
        <v>768</v>
      </c>
      <c r="E55"/>
      <c r="F55"/>
      <c r="G55"/>
      <c r="H55"/>
      <c r="I55"/>
      <c r="J55"/>
      <c r="K55"/>
      <c r="L55"/>
    </row>
    <row r="56" spans="1:12" ht="15" customHeight="1">
      <c r="B56" s="116">
        <v>6</v>
      </c>
      <c r="C56" s="116" t="s">
        <v>823</v>
      </c>
      <c r="E56"/>
      <c r="F56"/>
      <c r="G56"/>
      <c r="H56"/>
      <c r="I56"/>
      <c r="J56"/>
      <c r="K56"/>
      <c r="L56"/>
    </row>
    <row r="57" spans="1:12" ht="15" customHeight="1">
      <c r="B57" s="116">
        <v>7</v>
      </c>
      <c r="C57" s="116" t="s">
        <v>769</v>
      </c>
      <c r="E57"/>
      <c r="F57"/>
      <c r="G57"/>
      <c r="H57"/>
      <c r="I57"/>
      <c r="J57"/>
      <c r="K57"/>
      <c r="L57"/>
    </row>
    <row r="58" spans="1:12" ht="18">
      <c r="E58"/>
      <c r="F58"/>
      <c r="G58"/>
      <c r="H58"/>
      <c r="I58"/>
      <c r="J58"/>
      <c r="K58"/>
      <c r="L58"/>
    </row>
    <row r="59" spans="1:12" ht="18">
      <c r="E59"/>
      <c r="F59"/>
      <c r="G59"/>
      <c r="H59"/>
      <c r="I59"/>
      <c r="J59"/>
      <c r="K59"/>
      <c r="L59"/>
    </row>
  </sheetData>
  <phoneticPr fontId="1"/>
  <hyperlinks>
    <hyperlink ref="B5:C5" location="'E2.Food loss and waste recycl'!A1" display="'E2.Food loss and waste recycl'!A1" xr:uid="{3678F00B-BD9F-46EE-BA4A-5C05C7A29735}"/>
    <hyperlink ref="B6:C6" location="'E3.PRTR Act etc.'!A1" display="'E3.PRTR Act etc.'!A1" xr:uid="{84FEF62A-0C75-40ED-A978-108646DE6EE4}"/>
    <hyperlink ref="B7:C7" location="'E4.Packaging recycling'!A1" display="'E4.Packaging recycling'!A1" xr:uid="{9136A3F3-3967-42E7-A4D9-ED20B7201FAC}"/>
    <hyperlink ref="B8:C8" location="'E5.Economic accounting'!A1" display="'E5.Economic accounting'!A1" xr:uid="{C851F33B-9572-4A69-900C-3AE10E504F2C}"/>
    <hyperlink ref="B9:C9" location="'E6.Environmental impacts'!A1" display="'E6.Environmental impacts'!A1" xr:uid="{E7BBFA09-B317-4E4E-A873-87F45EA123BF}"/>
    <hyperlink ref="B10:C10" location="'E7.CO2 emissions in FY2023'!A1" display="'E7.CO2 emissions in FY2023'!A1" xr:uid="{3865854F-88B3-4D10-8D3C-967619D39745}"/>
    <hyperlink ref="B11:C11" location="'E8.Scope 3'!A1" display="'E8.Scope 3'!A1" xr:uid="{89599DA6-F615-47B6-8AB9-4BF04CD4C4EA}"/>
    <hyperlink ref="B12:C12" location="'E9.CO2 emissions (Scope1+2)'!A1" display="'E9.CO2 emissions (Scope1+2)'!A1" xr:uid="{45E5AABB-6F4D-4DCB-BF47-137367F0F5A5}"/>
    <hyperlink ref="B13:C13" location="'E10.Energy use (Scope1+2)'!A1" display="'E10.Energy use (Scope1+2)'!A1" xr:uid="{440E1BFB-8397-4C13-9B8F-87BFC469A514}"/>
    <hyperlink ref="B14:C14" location="'E11.CO2, NOx, fuel - logistics'!A1" display="'E11.CO2, NOx, fuel - logistics'!A1" xr:uid="{6A2D61F2-D5C0-4C83-8FD0-B2ED3D2232FA}"/>
    <hyperlink ref="B15:C15" location="'E12.Ecofriendly sales equipmet'!A1" display="'E12.Ecofriendly sales equipmet'!A1" xr:uid="{2233DC4F-0AF7-453D-860D-DB08393AEFE7}"/>
    <hyperlink ref="B16:C16" location="'E13.Plastic-containing products'!A1" display="'E13.Plastic-containing products'!A1" xr:uid="{22C8117A-18B5-4FEB-82DD-E471659CA73C}"/>
    <hyperlink ref="B18:C18" location="'E15.Assessment of water risk'!A1" display="'E15.Assessment of water risk'!A1" xr:uid="{7EF33C85-E9EC-49DA-AB13-B05CEC338ECD}"/>
    <hyperlink ref="B19:C19" location="'E16.Water risk survey cost'!A1" display="'E16.Water risk survey cost'!A1" xr:uid="{C707FBFA-FA34-46B4-B6C0-03A7C8FE22F3}"/>
    <hyperlink ref="B20:C20" location="'E17.Water used'!A1" display="'E17.Water used'!A1" xr:uid="{C71D234C-F937-4B5E-87F6-FD2C5B7CEC1C}"/>
    <hyperlink ref="B21:C21" location="'E18.Waste generated'!A1" display="'E18.Waste generated'!A1" xr:uid="{243D8B90-0A06-4131-BA5D-29DB10C84ADC}"/>
    <hyperlink ref="B22:C22" location="'E19.Waste and recycling rates'!A1" display="'E19.Waste and recycling rates'!A1" xr:uid="{B657EF19-D620-40EF-9667-605D1C2AE23F}"/>
    <hyperlink ref="B23:C23" location="E20.Biodiversity!A1" display="E20.Biodiversity!A1" xr:uid="{F3F12A6C-8A50-4AD0-BD7E-E99671C87C78}"/>
    <hyperlink ref="B24:C24" location="'E21.Water data outside Japan'!A1" display="'E21.Water data outside Japan'!A1" xr:uid="{0AAEDAB3-1E88-4D69-B4CA-A96A99043CB6}"/>
    <hyperlink ref="B25:C25" location="'E22.Water data in Japan_x0009_'!A1" display="'E22.Water data in Japan" xr:uid="{2345C6AE-90A2-467D-976A-36EAEA55815D}"/>
    <hyperlink ref="B26:C26" location="'E23.Business site'!A1" display="'E23.Business site'!A1" xr:uid="{C87691C3-41F8-4B91-B1AB-10F52C1B288D}"/>
    <hyperlink ref="B27:C27" location="'E24.Japanese business site'!A1" display="'E24.Japanese business site'!A1" xr:uid="{180C2E0F-F8BC-40CA-92E9-C32BCA4A7CED}"/>
    <hyperlink ref="C17" location="環境14.プラスチック使用製品産業廃棄物等の排出量!A1" display="プラスチック使用製品産業廃棄物等の排出量" xr:uid="{9C0A05CE-373D-4785-84C1-7D3F0C176EA7}"/>
    <hyperlink ref="C10" location="'E7.CO2 emissions in FY2023'!A1" display="CO2 emissions in fi scal 2023" xr:uid="{4AF50474-8D5A-4D0F-A154-AD00B6F26CF8}"/>
    <hyperlink ref="C26" location="'E23.Business site'!A1" display="Business site reports for each region" xr:uid="{D4BC6DBB-4379-485D-A428-4F7B22EA54EC}"/>
    <hyperlink ref="C27" location="'E24.Japanese business site'!A1" display="Japan business site reports" xr:uid="{7FA3BE02-04A5-4667-A5C2-67B5F8BED897}"/>
    <hyperlink ref="B4:C4" location="'E1.Environmental certification'!A1" display="'E1.Environmental certification'!A1" xr:uid="{1E48E801-F0AE-4399-86A6-1E590FA2A58E}"/>
    <hyperlink ref="B17:C17" location="'E14.Plastic-using products'!A1" display="'E14.Plastic-using products'!A1" xr:uid="{4FD92075-E9D1-4352-8E38-2B61BF66132B}"/>
    <hyperlink ref="B30:C30" location="'S1.Low-sugar, reduced-calorie '!A1" display="'S1.Low-sugar, reduced-calorie '!A1" xr:uid="{3342AB81-9FB2-44C1-9418-28A4B51EEC84}"/>
    <hyperlink ref="B31:C31" location="'S2.Community investment '!A1" display="'S2.Community investment '!A1" xr:uid="{2EEF5D14-D8A6-45AF-ADB4-0D40DAB9C7C8}"/>
    <hyperlink ref="B32:C32" location="'S3.CSR procurement survey'!A1" display="'S3.CSR procurement survey'!A1" xr:uid="{E0C38269-4375-4C6A-9CF8-8B4C3C0F5DC9}"/>
    <hyperlink ref="B33:C33" location="'S4.Green procurement ratio'!A1" display="'S4.Green procurement ratio'!A1" xr:uid="{3956A429-C8D3-45FC-9176-078DA8201FEA}"/>
    <hyperlink ref="B34:C34" location="'S5.Locally-procured'!A1" display="'S5.Locally-procured'!A1" xr:uid="{077F6804-3CDC-40BC-88FC-C16CDD6CB942}"/>
    <hyperlink ref="B35:C35" location="'S6.Starting salaries'!A1" display="'S6.Starting salaries'!A1" xr:uid="{06E842A9-5FCF-48BF-AFD1-912BB475AA13}"/>
    <hyperlink ref="B36:C36" location="'S7.Yakult Honsha-Humanresource'!A1" display="'S7.Yakult Honsha-Humanresource'!A1" xr:uid="{04CAC8C3-0BB8-46D9-A941-86DE4FB37790}"/>
    <hyperlink ref="B37:C37" location="'S8.Outside Japan-Humanresource'!A1" display="'S8.Outside Japan-Humanresource'!A1" xr:uid="{919405DB-BF95-481E-B113-BEDA45E5BEA4}"/>
    <hyperlink ref="B38:C38" location="'S9.Training time and cost'!A1" display="'S9.Training time and cost'!A1" xr:uid="{DBC34F68-25B2-412D-A307-8746C9C82516}"/>
    <hyperlink ref="B39:C39" location="'S10.Shirota-ism workshops'!A1" display="'S10.Shirota-ism workshops'!A1" xr:uid="{E4E66EF7-686A-4C00-B82C-EA0E7D140476}"/>
    <hyperlink ref="B40:C40" location="'S11.Female managers '!A1" display="'S11.Female managers '!A1" xr:uid="{D95867DA-CE76-4A66-B822-7CB8A1B6153D}"/>
    <hyperlink ref="B41:C41" location="'S12.Employees with disabilitie'!A1" display="'S12.Employees with disabilitie'!A1" xr:uid="{69904962-3C54-40AD-8268-5B1B177544DE}"/>
    <hyperlink ref="B42:C42" location="'S13.Continuous employment'!A1" display="'S13.Continuous employment'!A1" xr:uid="{39AB5DCB-4AB5-4EFF-AC05-73C8B6647C9D}"/>
    <hyperlink ref="B43:C43" location="'S14.Paid holidays,overtime hour'!A1" display="'S14.Paid holidays,overtime hour'!A1" xr:uid="{5937B0C4-79E7-4F7E-B0FB-7A99321DED01}"/>
    <hyperlink ref="B44:C44" location="'E15.Assessment of water risk'!A1" display="'E15.Assessment of water risk'!A1" xr:uid="{7C6C8DE4-4B3B-4B7F-854B-9FB319EC2F86}"/>
    <hyperlink ref="B45:C45" location="'E16.Water risk survey cost'!A1" display="'E16.Water risk survey cost'!A1" xr:uid="{DEF15D89-2C02-4977-B02B-FF63A08DD27A}"/>
    <hyperlink ref="B46:C46" location="'S17.Human rights'!A1" display="'S17.Human rights'!A1" xr:uid="{7E2A8B32-B5BF-40FC-A851-6395F9DB4648}"/>
    <hyperlink ref="B47:C47" location="'E18.Waste generated'!A1" display="'E18.Waste generated'!A1" xr:uid="{E649FAA6-358A-4DF9-9B27-355C26C75072}"/>
    <hyperlink ref="B48:C48" location="'E19.Waste and recycling rates'!A1" display="'E19.Waste and recycling rates'!A1" xr:uid="{CCB31D79-9613-4A08-91D2-A7BBADF9898E}"/>
    <hyperlink ref="B51:C51" location="'G1.Governance organization'!A1" display="'G1.Governance organization'!A1" xr:uid="{9194474C-F124-4C88-9DE7-2D65D03A7A97}"/>
    <hyperlink ref="B52:C52" location="'G2.Frequency of meetings'!A1" display="'G2.Frequency of meetings'!A1" xr:uid="{915CD040-2F74-4732-BA42-BFA3F9175B62}"/>
    <hyperlink ref="B53:C53" location="'G3.Number of audit reports'!A1" display="'G3.Number of audit reports'!A1" xr:uid="{353C5340-F9CD-46B3-87D8-A951B8E3272C}"/>
    <hyperlink ref="B54:C54" location="'G4.Remuneration of officers'!A1" display="'G4.Remuneration of officers'!A1" xr:uid="{B597D86F-9148-4433-9D97-5566B0039205}"/>
    <hyperlink ref="B55:C55" location="'G5. BCP drill participation'!A1" display="'G5. BCP drill participation'!A1" xr:uid="{38AA86E5-E69E-47F8-A45C-15FE994BEE58}"/>
    <hyperlink ref="B56:C56" location="'G6.Internal reporting system'!A1" display="'G6.Internal reporting system'!A1" xr:uid="{8323523C-1781-4BCC-A5D7-85CC8A79E832}"/>
    <hyperlink ref="B57:C57" location="G7.Training!A1" display="G7.Training!A1" xr:uid="{B3EBB36A-E1C5-4C1B-8859-DCBCEABC8FBC}"/>
    <hyperlink ref="C44" location="'S15.Taking parental leave'!A1" display="Number of employees taking parental leave (Yakult Honsha)" xr:uid="{FF7260F4-3E17-445C-AF5E-81B1B0350A51}"/>
    <hyperlink ref="B44" location="'S15.Taking parental leave'!A1" display="'S15.Taking parental leave'!A1" xr:uid="{9035EB91-DFA1-4628-9FB5-9F9AFBC47455}"/>
    <hyperlink ref="C45" location="'S16.Work accident frequency'!A1" display="Work accident frequency rate and severity rate (Yakult Honsha)" xr:uid="{5D79F872-6238-479C-B97D-CB02213EAA4D}"/>
    <hyperlink ref="B45" location="'S16.Work accident frequency'!A1" display="'S16.Work accident frequency'!A1" xr:uid="{1F0890A7-CD6E-40DB-869F-197143357A73}"/>
    <hyperlink ref="C47" location="'S18.Social certification'!A1" display="Certifications acquired for product quality (Number of certifi ed locations: as of October 2024)" xr:uid="{CF9C1345-1DE7-4CB6-9500-6730F3F64429}"/>
    <hyperlink ref="B47" location="'S18.Social certification'!A1" display="'S18.Social certification'!A1" xr:uid="{F8BEDA64-40E1-4C58-9E01-685AD030A5B3}"/>
    <hyperlink ref="C7" location="'S19.Customer consultation'!A1" display="Container and packaging obligatory recycling volumes" xr:uid="{0C0F7252-FA2F-4104-A115-F3B8C03463CF}"/>
    <hyperlink ref="B7" location="'S19.Customer consultation'!A1" display="'S19.Customer consultation'!A1" xr:uid="{AE9DC622-D421-452B-B904-CB615451E5B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3"/>
  <sheetViews>
    <sheetView workbookViewId="0">
      <selection activeCell="E16" sqref="E16"/>
    </sheetView>
  </sheetViews>
  <sheetFormatPr defaultColWidth="9" defaultRowHeight="15"/>
  <cols>
    <col min="1" max="1" width="10.83203125" style="5" customWidth="1"/>
    <col min="2" max="2" width="40" style="5" customWidth="1"/>
    <col min="3" max="3" width="12.75" style="5" customWidth="1"/>
    <col min="4" max="5" width="12.58203125" style="5" customWidth="1"/>
    <col min="6" max="7" width="12.5" style="5" customWidth="1"/>
    <col min="8" max="8" width="12.58203125" style="5" customWidth="1"/>
    <col min="9" max="16384" width="9" style="5"/>
  </cols>
  <sheetData>
    <row r="1" spans="1:9" ht="18">
      <c r="G1" s="105" t="s">
        <v>31</v>
      </c>
    </row>
    <row r="2" spans="1:9" ht="19.5">
      <c r="A2" s="7" t="s">
        <v>208</v>
      </c>
      <c r="B2" s="7"/>
    </row>
    <row r="5" spans="1:9">
      <c r="A5" s="341" t="s">
        <v>198</v>
      </c>
      <c r="B5" s="341"/>
      <c r="C5" s="341"/>
      <c r="D5" s="341"/>
      <c r="E5" s="341"/>
      <c r="F5" s="341"/>
      <c r="G5" s="341"/>
      <c r="H5" s="341"/>
      <c r="I5" s="341"/>
    </row>
    <row r="6" spans="1:9">
      <c r="A6" s="358" t="s">
        <v>37</v>
      </c>
      <c r="B6" s="359"/>
      <c r="C6" s="35">
        <v>2019</v>
      </c>
      <c r="D6" s="35">
        <v>2020</v>
      </c>
      <c r="E6" s="35">
        <v>2021</v>
      </c>
      <c r="F6" s="35">
        <v>2022</v>
      </c>
      <c r="G6" s="35">
        <v>2023</v>
      </c>
    </row>
    <row r="7" spans="1:9" ht="16">
      <c r="A7" s="365" t="s">
        <v>199</v>
      </c>
      <c r="B7" s="366"/>
      <c r="C7" s="22">
        <v>20208</v>
      </c>
      <c r="D7" s="22">
        <v>20435.3</v>
      </c>
      <c r="E7" s="22">
        <v>20817</v>
      </c>
      <c r="F7" s="22">
        <v>22012</v>
      </c>
      <c r="G7" s="457">
        <v>20207.099999999999</v>
      </c>
      <c r="I7" s="156"/>
    </row>
    <row r="8" spans="1:9" ht="16">
      <c r="A8" s="365" t="s">
        <v>200</v>
      </c>
      <c r="B8" s="366"/>
      <c r="C8" s="22">
        <v>35916</v>
      </c>
      <c r="D8" s="22">
        <v>34751.800000000003</v>
      </c>
      <c r="E8" s="22">
        <v>33995.899999999994</v>
      </c>
      <c r="F8" s="22">
        <v>58</v>
      </c>
      <c r="G8" s="457">
        <v>0</v>
      </c>
      <c r="I8" s="156"/>
    </row>
    <row r="9" spans="1:9" ht="16">
      <c r="A9" s="365" t="s">
        <v>201</v>
      </c>
      <c r="B9" s="366"/>
      <c r="C9" s="42">
        <v>0.19800000000000001</v>
      </c>
      <c r="D9" s="42">
        <v>0.189</v>
      </c>
      <c r="E9" s="42">
        <v>0.182</v>
      </c>
      <c r="F9" s="42">
        <v>6.3E-2</v>
      </c>
      <c r="G9" s="458">
        <v>5.8299999999999998E-2</v>
      </c>
      <c r="I9" s="156"/>
    </row>
    <row r="10" spans="1:9" ht="16">
      <c r="A10" s="298" t="s">
        <v>203</v>
      </c>
      <c r="B10" s="5" t="s">
        <v>781</v>
      </c>
    </row>
    <row r="11" spans="1:9">
      <c r="A11" s="298" t="s">
        <v>204</v>
      </c>
      <c r="B11" s="364" t="s">
        <v>207</v>
      </c>
      <c r="C11" s="364"/>
      <c r="D11" s="364"/>
      <c r="E11" s="364"/>
      <c r="F11" s="364"/>
      <c r="G11" s="364"/>
    </row>
    <row r="12" spans="1:9" ht="16">
      <c r="A12" s="24" t="s">
        <v>206</v>
      </c>
      <c r="B12" s="5" t="s">
        <v>205</v>
      </c>
    </row>
    <row r="13" spans="1:9">
      <c r="C13" s="64"/>
      <c r="F13" s="64"/>
    </row>
  </sheetData>
  <mergeCells count="6">
    <mergeCell ref="A5:I5"/>
    <mergeCell ref="B11:G11"/>
    <mergeCell ref="A7:B7"/>
    <mergeCell ref="A8:B8"/>
    <mergeCell ref="A9:B9"/>
    <mergeCell ref="A6:B6"/>
  </mergeCells>
  <phoneticPr fontId="1"/>
  <hyperlinks>
    <hyperlink ref="G1" location="Contents!A1" display="Contents" xr:uid="{A1194C7A-F4D2-44BE-8B8B-C889FD3710EF}"/>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0"/>
  <sheetViews>
    <sheetView workbookViewId="0">
      <selection activeCell="D14" sqref="D14"/>
    </sheetView>
  </sheetViews>
  <sheetFormatPr defaultColWidth="9" defaultRowHeight="15"/>
  <cols>
    <col min="1" max="1" width="6.58203125" style="5" customWidth="1"/>
    <col min="2" max="2" width="56.25" style="5" customWidth="1"/>
    <col min="3" max="8" width="12.5" style="5" customWidth="1"/>
    <col min="9" max="16384" width="9" style="5"/>
  </cols>
  <sheetData>
    <row r="1" spans="1:9" ht="18">
      <c r="E1" s="6"/>
      <c r="G1" s="105" t="s">
        <v>31</v>
      </c>
    </row>
    <row r="2" spans="1:9" ht="19.5">
      <c r="A2" s="7" t="s">
        <v>32</v>
      </c>
      <c r="B2" s="7"/>
    </row>
    <row r="3" spans="1:9" ht="19.5">
      <c r="A3" s="7"/>
      <c r="B3" s="7"/>
    </row>
    <row r="4" spans="1:9" ht="36" customHeight="1">
      <c r="A4" s="357" t="s">
        <v>209</v>
      </c>
      <c r="B4" s="357"/>
      <c r="C4" s="357"/>
      <c r="D4" s="357"/>
      <c r="E4" s="357"/>
      <c r="F4" s="357"/>
      <c r="G4" s="357"/>
    </row>
    <row r="5" spans="1:9">
      <c r="A5" s="358" t="s">
        <v>37</v>
      </c>
      <c r="B5" s="359"/>
      <c r="C5" s="35">
        <v>2019</v>
      </c>
      <c r="D5" s="35">
        <v>2020</v>
      </c>
      <c r="E5" s="35">
        <v>2021</v>
      </c>
      <c r="F5" s="35">
        <v>2022</v>
      </c>
      <c r="G5" s="35">
        <v>2023</v>
      </c>
    </row>
    <row r="6" spans="1:9">
      <c r="A6" s="365" t="s">
        <v>210</v>
      </c>
      <c r="B6" s="366"/>
      <c r="C6" s="14">
        <v>9987</v>
      </c>
      <c r="D6" s="14">
        <v>10096.700000000001</v>
      </c>
      <c r="E6" s="14">
        <v>10255.383900000001</v>
      </c>
      <c r="F6" s="14">
        <v>10853</v>
      </c>
      <c r="G6" s="459">
        <v>9671.6</v>
      </c>
      <c r="I6" s="156"/>
    </row>
    <row r="7" spans="1:9">
      <c r="A7" s="365" t="s">
        <v>211</v>
      </c>
      <c r="B7" s="366"/>
      <c r="C7" s="14">
        <v>19456</v>
      </c>
      <c r="D7" s="14">
        <v>19281.7</v>
      </c>
      <c r="E7" s="14">
        <v>19246.994205097999</v>
      </c>
      <c r="F7" s="14">
        <v>20382</v>
      </c>
      <c r="G7" s="459">
        <v>17897.5</v>
      </c>
      <c r="I7" s="156"/>
    </row>
    <row r="8" spans="1:9">
      <c r="A8" s="365" t="s">
        <v>212</v>
      </c>
      <c r="B8" s="366"/>
      <c r="C8" s="118">
        <v>0.104</v>
      </c>
      <c r="D8" s="118">
        <v>0.1</v>
      </c>
      <c r="E8" s="118">
        <v>9.8000000000000004E-2</v>
      </c>
      <c r="F8" s="118">
        <v>0.09</v>
      </c>
      <c r="G8" s="460">
        <v>7.9899999999999999E-2</v>
      </c>
    </row>
    <row r="9" spans="1:9" ht="33.4" customHeight="1">
      <c r="A9" s="299" t="s">
        <v>214</v>
      </c>
      <c r="B9" s="367" t="s">
        <v>215</v>
      </c>
      <c r="C9" s="367"/>
      <c r="D9" s="367"/>
      <c r="E9" s="367"/>
      <c r="F9" s="367"/>
      <c r="G9" s="367"/>
    </row>
    <row r="10" spans="1:9">
      <c r="A10" s="5" t="s">
        <v>213</v>
      </c>
      <c r="H10" s="190"/>
    </row>
  </sheetData>
  <mergeCells count="6">
    <mergeCell ref="B9:G9"/>
    <mergeCell ref="A4:G4"/>
    <mergeCell ref="A6:B6"/>
    <mergeCell ref="A7:B7"/>
    <mergeCell ref="A8:B8"/>
    <mergeCell ref="A5:B5"/>
  </mergeCells>
  <phoneticPr fontId="1"/>
  <hyperlinks>
    <hyperlink ref="G1" location="Contents!A1" display="Contents" xr:uid="{C6C93F07-D03A-4735-9DEA-B2CBB098A46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1"/>
  <sheetViews>
    <sheetView topLeftCell="A5" workbookViewId="0">
      <selection activeCell="D18" sqref="D18"/>
    </sheetView>
  </sheetViews>
  <sheetFormatPr defaultColWidth="9" defaultRowHeight="15"/>
  <cols>
    <col min="1" max="1" width="54.5" style="5" customWidth="1"/>
    <col min="2" max="3" width="12.08203125" style="5" customWidth="1"/>
    <col min="4" max="4" width="12" style="5" customWidth="1"/>
    <col min="5" max="7" width="12.08203125" style="5" customWidth="1"/>
    <col min="8" max="16384" width="9" style="5"/>
  </cols>
  <sheetData>
    <row r="1" spans="1:9" ht="18">
      <c r="F1" s="105" t="s">
        <v>31</v>
      </c>
    </row>
    <row r="2" spans="1:9" ht="19.5">
      <c r="A2" s="7" t="s">
        <v>208</v>
      </c>
    </row>
    <row r="3" spans="1:9" ht="19.5">
      <c r="A3" s="7"/>
    </row>
    <row r="4" spans="1:9" ht="15.75" customHeight="1">
      <c r="A4" s="341" t="s">
        <v>216</v>
      </c>
      <c r="B4" s="368"/>
      <c r="C4" s="368"/>
      <c r="D4" s="368"/>
      <c r="E4" s="368"/>
      <c r="F4" s="368"/>
    </row>
    <row r="5" spans="1:9" ht="18">
      <c r="A5" s="354" t="s">
        <v>217</v>
      </c>
      <c r="B5" s="369"/>
      <c r="C5" s="369"/>
      <c r="D5" s="369"/>
      <c r="E5" s="369"/>
      <c r="F5" s="369"/>
    </row>
    <row r="6" spans="1:9">
      <c r="A6" s="10" t="s">
        <v>202</v>
      </c>
      <c r="B6" s="35">
        <v>2019</v>
      </c>
      <c r="C6" s="35">
        <v>2020</v>
      </c>
      <c r="D6" s="35">
        <v>2021</v>
      </c>
      <c r="E6" s="35">
        <v>2022</v>
      </c>
      <c r="F6" s="35">
        <v>2023</v>
      </c>
    </row>
    <row r="7" spans="1:9" ht="24.75" customHeight="1">
      <c r="A7" s="49" t="s">
        <v>218</v>
      </c>
      <c r="B7" s="50">
        <v>5033</v>
      </c>
      <c r="C7" s="50">
        <v>4843</v>
      </c>
      <c r="D7" s="50">
        <v>4861</v>
      </c>
      <c r="E7" s="50">
        <v>4490</v>
      </c>
      <c r="F7" s="50">
        <v>3963.8</v>
      </c>
      <c r="H7" s="156"/>
    </row>
    <row r="8" spans="1:9" ht="24.75" customHeight="1">
      <c r="A8" s="49" t="s">
        <v>219</v>
      </c>
      <c r="B8" s="50">
        <v>12390</v>
      </c>
      <c r="C8" s="50">
        <v>12888</v>
      </c>
      <c r="D8" s="50">
        <v>13582</v>
      </c>
      <c r="E8" s="50">
        <v>15137</v>
      </c>
      <c r="F8" s="50">
        <v>15286.245999999999</v>
      </c>
      <c r="H8" s="156"/>
      <c r="I8" s="64"/>
    </row>
    <row r="9" spans="1:9" ht="24.75" customHeight="1">
      <c r="A9" s="49" t="s">
        <v>220</v>
      </c>
      <c r="B9" s="50">
        <v>319.8</v>
      </c>
      <c r="C9" s="50">
        <v>324</v>
      </c>
      <c r="D9" s="50">
        <v>320</v>
      </c>
      <c r="E9" s="50">
        <v>321</v>
      </c>
      <c r="F9" s="50">
        <v>0</v>
      </c>
      <c r="H9" s="156"/>
    </row>
    <row r="10" spans="1:9" ht="18">
      <c r="A10"/>
      <c r="B10"/>
      <c r="C10"/>
      <c r="D10"/>
      <c r="E10"/>
      <c r="F10"/>
      <c r="G10"/>
    </row>
    <row r="11" spans="1:9" hidden="1">
      <c r="A11" s="10" t="s">
        <v>5</v>
      </c>
      <c r="B11" s="10">
        <v>2017</v>
      </c>
      <c r="C11" s="10">
        <v>2018</v>
      </c>
      <c r="D11" s="35">
        <v>2019</v>
      </c>
      <c r="E11" s="35">
        <v>2020</v>
      </c>
      <c r="F11" s="35">
        <v>2021</v>
      </c>
      <c r="G11" s="35">
        <v>2021</v>
      </c>
    </row>
    <row r="12" spans="1:9" ht="16" hidden="1">
      <c r="A12" s="13" t="s">
        <v>8</v>
      </c>
      <c r="B12" s="22">
        <v>5673</v>
      </c>
      <c r="C12" s="22">
        <v>5004</v>
      </c>
      <c r="D12" s="22">
        <v>5033</v>
      </c>
      <c r="E12" s="22">
        <v>4843</v>
      </c>
      <c r="F12" s="39">
        <v>4861</v>
      </c>
      <c r="G12" s="39">
        <v>4861</v>
      </c>
    </row>
    <row r="13" spans="1:9" ht="16" hidden="1">
      <c r="A13" s="13" t="s">
        <v>9</v>
      </c>
      <c r="B13" s="22">
        <v>10339</v>
      </c>
      <c r="C13" s="22">
        <v>10485</v>
      </c>
      <c r="D13" s="22">
        <v>10487</v>
      </c>
      <c r="E13" s="22">
        <v>10902</v>
      </c>
      <c r="F13" s="39">
        <v>11593</v>
      </c>
      <c r="G13" s="39">
        <v>11593</v>
      </c>
    </row>
    <row r="14" spans="1:9" hidden="1">
      <c r="A14" s="26" t="s">
        <v>10</v>
      </c>
      <c r="B14" s="47">
        <v>1997.9</v>
      </c>
      <c r="C14" s="47">
        <v>1800.3</v>
      </c>
      <c r="D14" s="47">
        <v>1902.8</v>
      </c>
      <c r="E14" s="47">
        <v>1986.1</v>
      </c>
      <c r="F14" s="48">
        <v>1986.1</v>
      </c>
      <c r="G14" s="48">
        <v>1986.1</v>
      </c>
    </row>
    <row r="15" spans="1:9" hidden="1">
      <c r="A15" s="26" t="s">
        <v>7</v>
      </c>
      <c r="B15" s="47">
        <v>330</v>
      </c>
      <c r="C15" s="47">
        <v>322.7</v>
      </c>
      <c r="D15" s="47">
        <v>319.8</v>
      </c>
      <c r="E15" s="47">
        <v>324</v>
      </c>
      <c r="F15" s="48">
        <v>320</v>
      </c>
      <c r="G15" s="48">
        <v>320</v>
      </c>
    </row>
    <row r="16" spans="1:9" hidden="1"/>
    <row r="17" spans="1:7" ht="18" customHeight="1">
      <c r="A17" s="357" t="s">
        <v>225</v>
      </c>
      <c r="B17" s="370"/>
      <c r="C17" s="370"/>
      <c r="D17" s="28"/>
      <c r="E17" s="28"/>
      <c r="F17" s="28"/>
      <c r="G17" s="28"/>
    </row>
    <row r="18" spans="1:7" ht="45">
      <c r="A18" s="10"/>
      <c r="B18" s="10" t="s">
        <v>223</v>
      </c>
      <c r="C18" s="10" t="s">
        <v>224</v>
      </c>
      <c r="F18" s="192"/>
      <c r="G18" s="192"/>
    </row>
    <row r="19" spans="1:7">
      <c r="A19" s="13" t="s">
        <v>221</v>
      </c>
      <c r="B19" s="273">
        <v>1536.4</v>
      </c>
      <c r="C19" s="274">
        <v>0.32</v>
      </c>
      <c r="F19" s="203"/>
      <c r="G19" s="204"/>
    </row>
    <row r="20" spans="1:7">
      <c r="A20" s="13" t="s">
        <v>222</v>
      </c>
      <c r="B20" s="273">
        <f>B21-B19</f>
        <v>4943.6000000000004</v>
      </c>
      <c r="C20" s="274">
        <f>C21-C19</f>
        <v>1.3413537117903929</v>
      </c>
      <c r="D20" s="156"/>
      <c r="E20" s="156"/>
      <c r="F20" s="203"/>
      <c r="G20" s="204"/>
    </row>
    <row r="21" spans="1:7">
      <c r="A21" s="13" t="s">
        <v>75</v>
      </c>
      <c r="B21" s="273">
        <v>6480</v>
      </c>
      <c r="C21" s="274">
        <v>1.6613537117903929</v>
      </c>
      <c r="D21" s="156"/>
      <c r="E21" s="156"/>
      <c r="F21" s="203"/>
      <c r="G21" s="204"/>
    </row>
  </sheetData>
  <mergeCells count="3">
    <mergeCell ref="A4:F4"/>
    <mergeCell ref="A5:F5"/>
    <mergeCell ref="A17:C17"/>
  </mergeCells>
  <phoneticPr fontId="1"/>
  <hyperlinks>
    <hyperlink ref="F1" location="Contents!A1" display="Contents" xr:uid="{E34BEA18-B53E-40C0-BB21-7078D5BAEAAC}"/>
  </hyperlinks>
  <pageMargins left="0.7" right="0.7" top="0.75" bottom="0.75" header="0.3" footer="0.3"/>
  <pageSetup paperSize="9" orientation="portrait"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2"/>
  <sheetViews>
    <sheetView workbookViewId="0">
      <selection activeCell="F1" sqref="F1"/>
    </sheetView>
  </sheetViews>
  <sheetFormatPr defaultColWidth="9" defaultRowHeight="15"/>
  <cols>
    <col min="1" max="1" width="37.08203125" style="5" customWidth="1"/>
    <col min="2" max="7" width="12.58203125" style="5" customWidth="1"/>
    <col min="8" max="16384" width="9" style="5"/>
  </cols>
  <sheetData>
    <row r="1" spans="1:6" ht="18">
      <c r="D1" s="6"/>
      <c r="F1" s="105" t="s">
        <v>31</v>
      </c>
    </row>
    <row r="2" spans="1:6" ht="19.5">
      <c r="A2" s="7" t="s">
        <v>32</v>
      </c>
    </row>
    <row r="3" spans="1:6" ht="19.5">
      <c r="A3" s="7"/>
    </row>
    <row r="4" spans="1:6">
      <c r="A4" s="66" t="s">
        <v>226</v>
      </c>
      <c r="B4" s="26"/>
    </row>
    <row r="5" spans="1:6">
      <c r="A5" s="35" t="s">
        <v>79</v>
      </c>
      <c r="B5" s="10">
        <v>2019</v>
      </c>
      <c r="C5" s="10">
        <v>2020</v>
      </c>
      <c r="D5" s="10">
        <v>2021</v>
      </c>
      <c r="E5" s="10">
        <v>2022</v>
      </c>
      <c r="F5" s="10">
        <v>2023</v>
      </c>
    </row>
    <row r="6" spans="1:6" ht="30">
      <c r="A6" s="13" t="s">
        <v>227</v>
      </c>
      <c r="B6" s="22">
        <v>79</v>
      </c>
      <c r="C6" s="22">
        <v>72</v>
      </c>
      <c r="D6" s="22">
        <v>72</v>
      </c>
      <c r="E6" s="22">
        <v>50</v>
      </c>
      <c r="F6" s="22">
        <v>48</v>
      </c>
    </row>
    <row r="7" spans="1:6" ht="30">
      <c r="A7" s="13" t="s">
        <v>228</v>
      </c>
      <c r="B7" s="22">
        <v>3</v>
      </c>
      <c r="C7" s="22">
        <v>2</v>
      </c>
      <c r="D7" s="22">
        <v>2</v>
      </c>
      <c r="E7" s="22">
        <v>4</v>
      </c>
      <c r="F7" s="22">
        <v>11</v>
      </c>
    </row>
    <row r="8" spans="1:6" ht="30">
      <c r="A8" s="13" t="s">
        <v>229</v>
      </c>
      <c r="B8" s="22">
        <v>303</v>
      </c>
      <c r="C8" s="22">
        <v>311</v>
      </c>
      <c r="D8" s="22">
        <v>456</v>
      </c>
      <c r="E8" s="22">
        <v>210</v>
      </c>
      <c r="F8" s="22">
        <v>158</v>
      </c>
    </row>
    <row r="9" spans="1:6" ht="30">
      <c r="A9" s="13" t="s">
        <v>230</v>
      </c>
      <c r="B9" s="36">
        <v>962</v>
      </c>
      <c r="C9" s="36">
        <v>846</v>
      </c>
      <c r="D9" s="36">
        <v>954</v>
      </c>
      <c r="E9" s="36">
        <v>577</v>
      </c>
      <c r="F9" s="36">
        <v>451</v>
      </c>
    </row>
    <row r="10" spans="1:6">
      <c r="A10" s="16" t="s">
        <v>231</v>
      </c>
      <c r="B10" s="22">
        <v>89</v>
      </c>
      <c r="C10" s="22">
        <v>34</v>
      </c>
      <c r="D10" s="22">
        <v>52</v>
      </c>
      <c r="E10" s="22">
        <v>17</v>
      </c>
      <c r="F10" s="22">
        <v>36</v>
      </c>
    </row>
    <row r="11" spans="1:6">
      <c r="A11" s="16" t="s">
        <v>232</v>
      </c>
      <c r="B11" s="22">
        <v>47</v>
      </c>
      <c r="C11" s="22">
        <v>87</v>
      </c>
      <c r="D11" s="22">
        <v>151</v>
      </c>
      <c r="E11" s="22">
        <v>414</v>
      </c>
      <c r="F11" s="22">
        <v>472</v>
      </c>
    </row>
    <row r="12" spans="1:6">
      <c r="A12" s="40" t="s">
        <v>233</v>
      </c>
      <c r="B12" s="110"/>
    </row>
  </sheetData>
  <phoneticPr fontId="1"/>
  <hyperlinks>
    <hyperlink ref="F1" location="Contents!A1" display="Contents" xr:uid="{F5E1E02C-A441-4EA2-AE76-04D4D6976E71}"/>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2"/>
  <sheetViews>
    <sheetView workbookViewId="0">
      <selection activeCell="F1" sqref="F1"/>
    </sheetView>
  </sheetViews>
  <sheetFormatPr defaultColWidth="9" defaultRowHeight="15"/>
  <cols>
    <col min="1" max="1" width="37.08203125" style="5" customWidth="1"/>
    <col min="2" max="7" width="12.58203125" style="5" customWidth="1"/>
    <col min="8" max="16384" width="9" style="5"/>
  </cols>
  <sheetData>
    <row r="1" spans="1:7" ht="18">
      <c r="D1" s="6"/>
      <c r="F1" s="105" t="s">
        <v>31</v>
      </c>
      <c r="G1"/>
    </row>
    <row r="2" spans="1:7" ht="19.5">
      <c r="A2" s="7" t="s">
        <v>208</v>
      </c>
      <c r="B2" s="110"/>
      <c r="C2" s="110"/>
      <c r="D2" s="110"/>
    </row>
    <row r="3" spans="1:7" ht="19.5">
      <c r="A3" s="7"/>
    </row>
    <row r="4" spans="1:7">
      <c r="A4" s="357" t="s">
        <v>782</v>
      </c>
      <c r="B4" s="357"/>
      <c r="C4" s="357"/>
      <c r="D4" s="357"/>
      <c r="E4" s="357"/>
      <c r="F4" s="357"/>
    </row>
    <row r="5" spans="1:7">
      <c r="A5" s="35" t="s">
        <v>37</v>
      </c>
      <c r="B5" s="111">
        <v>2020</v>
      </c>
      <c r="C5" s="111">
        <v>2021</v>
      </c>
      <c r="D5" s="111">
        <v>2022</v>
      </c>
      <c r="E5" s="111">
        <v>2023</v>
      </c>
      <c r="F5" s="111" t="s">
        <v>237</v>
      </c>
    </row>
    <row r="6" spans="1:7">
      <c r="A6" s="371" t="s">
        <v>234</v>
      </c>
      <c r="B6" s="142">
        <v>60.5</v>
      </c>
      <c r="C6" s="142">
        <v>52.8</v>
      </c>
      <c r="D6" s="142">
        <v>21.8</v>
      </c>
      <c r="E6" s="205">
        <v>18.4482</v>
      </c>
      <c r="F6" s="205">
        <v>18</v>
      </c>
    </row>
    <row r="7" spans="1:7">
      <c r="A7" s="372"/>
      <c r="B7" s="143" t="s">
        <v>11</v>
      </c>
      <c r="C7" s="142">
        <v>52.7</v>
      </c>
      <c r="D7" s="142">
        <v>21</v>
      </c>
      <c r="E7" s="205">
        <v>17.5</v>
      </c>
      <c r="F7" s="205">
        <v>17.100000000000001</v>
      </c>
    </row>
    <row r="8" spans="1:7">
      <c r="A8" s="371" t="s">
        <v>235</v>
      </c>
      <c r="B8" s="142">
        <v>75.5</v>
      </c>
      <c r="C8" s="142">
        <v>87.272727272727266</v>
      </c>
      <c r="D8" s="142">
        <v>41.287878787878789</v>
      </c>
      <c r="E8" s="205">
        <v>84.4</v>
      </c>
      <c r="F8" s="205">
        <v>97.8</v>
      </c>
    </row>
    <row r="9" spans="1:7">
      <c r="A9" s="372"/>
      <c r="B9" s="143" t="s">
        <v>11</v>
      </c>
      <c r="C9" s="142">
        <v>87.107438016528931</v>
      </c>
      <c r="D9" s="142">
        <v>39.848197343453506</v>
      </c>
      <c r="E9" s="205">
        <v>83.3</v>
      </c>
      <c r="F9" s="205">
        <v>97.7</v>
      </c>
    </row>
    <row r="10" spans="1:7">
      <c r="A10" s="371" t="s">
        <v>236</v>
      </c>
      <c r="B10" s="142">
        <v>19.600000000000001</v>
      </c>
      <c r="C10" s="142">
        <v>7.7000000000000028</v>
      </c>
      <c r="D10" s="142">
        <v>30.999999999999996</v>
      </c>
      <c r="E10" s="205">
        <v>3.4</v>
      </c>
      <c r="F10" s="205">
        <v>0.4</v>
      </c>
    </row>
    <row r="11" spans="1:7">
      <c r="A11" s="372"/>
      <c r="B11" s="143" t="s">
        <v>11</v>
      </c>
      <c r="C11" s="142">
        <v>7.7999999999999972</v>
      </c>
      <c r="D11" s="142">
        <v>31.700000000000003</v>
      </c>
      <c r="E11" s="205">
        <v>3.5</v>
      </c>
      <c r="F11" s="205">
        <v>0.4</v>
      </c>
    </row>
    <row r="12" spans="1:7">
      <c r="A12" s="40" t="s">
        <v>783</v>
      </c>
    </row>
  </sheetData>
  <mergeCells count="4">
    <mergeCell ref="A6:A7"/>
    <mergeCell ref="A8:A9"/>
    <mergeCell ref="A10:A11"/>
    <mergeCell ref="A4:F4"/>
  </mergeCells>
  <phoneticPr fontId="1"/>
  <hyperlinks>
    <hyperlink ref="F1" location="Contents!A1" display="Contents" xr:uid="{3628ACAB-1042-493D-A40A-1773B731EEF3}"/>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80E5D-4E25-46B6-AAE1-B71D58474F13}">
  <dimension ref="A1:E14"/>
  <sheetViews>
    <sheetView workbookViewId="0">
      <selection activeCell="D1" sqref="D1"/>
    </sheetView>
  </sheetViews>
  <sheetFormatPr defaultRowHeight="18"/>
  <cols>
    <col min="1" max="1" width="8.75" bestFit="1" customWidth="1"/>
    <col min="2" max="2" width="47.25" customWidth="1"/>
    <col min="3" max="3" width="17.5" customWidth="1"/>
    <col min="4" max="4" width="15.5" customWidth="1"/>
  </cols>
  <sheetData>
    <row r="1" spans="1:5">
      <c r="A1" s="5"/>
      <c r="B1" s="5"/>
      <c r="C1" s="5"/>
      <c r="D1" s="105" t="s">
        <v>31</v>
      </c>
    </row>
    <row r="2" spans="1:5" ht="19.5">
      <c r="A2" s="7" t="s">
        <v>208</v>
      </c>
      <c r="B2" s="110"/>
      <c r="C2" s="110"/>
      <c r="D2" s="110"/>
    </row>
    <row r="3" spans="1:5" ht="19.5">
      <c r="A3" s="7"/>
      <c r="B3" s="5"/>
      <c r="C3" s="5"/>
      <c r="D3" s="5"/>
    </row>
    <row r="4" spans="1:5" ht="22.15" customHeight="1">
      <c r="A4" s="357" t="s">
        <v>241</v>
      </c>
      <c r="B4" s="357"/>
      <c r="C4" s="357"/>
      <c r="D4" s="357"/>
    </row>
    <row r="5" spans="1:5" ht="30" customHeight="1">
      <c r="A5" s="376"/>
      <c r="B5" s="374" t="s">
        <v>240</v>
      </c>
      <c r="C5" s="374" t="s">
        <v>807</v>
      </c>
      <c r="D5" s="111" t="s">
        <v>242</v>
      </c>
    </row>
    <row r="6" spans="1:5">
      <c r="A6" s="377"/>
      <c r="B6" s="375"/>
      <c r="C6" s="375"/>
      <c r="D6" s="111" t="s">
        <v>243</v>
      </c>
    </row>
    <row r="7" spans="1:5">
      <c r="A7" s="373" t="s">
        <v>68</v>
      </c>
      <c r="B7" s="144">
        <v>8660</v>
      </c>
      <c r="C7" s="21" t="s">
        <v>23</v>
      </c>
      <c r="D7" s="21" t="s">
        <v>23</v>
      </c>
    </row>
    <row r="8" spans="1:5">
      <c r="A8" s="373"/>
      <c r="B8" s="36" t="s">
        <v>244</v>
      </c>
      <c r="C8" s="21" t="s">
        <v>23</v>
      </c>
      <c r="D8" s="62">
        <v>3.6999999999999998E-2</v>
      </c>
    </row>
    <row r="9" spans="1:5">
      <c r="A9" s="373" t="s">
        <v>238</v>
      </c>
      <c r="B9" s="22">
        <v>8304</v>
      </c>
      <c r="C9" s="21">
        <f>B9/B7*100</f>
        <v>95.889145496535804</v>
      </c>
      <c r="D9" s="21" t="s">
        <v>24</v>
      </c>
    </row>
    <row r="10" spans="1:5">
      <c r="A10" s="373"/>
      <c r="B10" s="36" t="s">
        <v>245</v>
      </c>
      <c r="C10" s="21">
        <f>533/322*100</f>
        <v>165.52795031055899</v>
      </c>
      <c r="D10" s="62">
        <v>6.4000000000000001E-2</v>
      </c>
    </row>
    <row r="11" spans="1:5">
      <c r="A11" s="373" t="s">
        <v>239</v>
      </c>
      <c r="B11" s="50">
        <v>9055</v>
      </c>
      <c r="C11" s="207">
        <v>109</v>
      </c>
      <c r="D11" s="207" t="s">
        <v>808</v>
      </c>
    </row>
    <row r="12" spans="1:5">
      <c r="A12" s="373"/>
      <c r="B12" s="208" t="s">
        <v>246</v>
      </c>
      <c r="C12" s="207">
        <v>97.7</v>
      </c>
      <c r="D12" s="209" t="s">
        <v>28</v>
      </c>
      <c r="E12" s="5"/>
    </row>
    <row r="13" spans="1:5">
      <c r="A13" s="5" t="s">
        <v>784</v>
      </c>
      <c r="B13" s="5"/>
      <c r="C13" s="5"/>
      <c r="D13" s="5"/>
      <c r="E13" s="206"/>
    </row>
    <row r="14" spans="1:5">
      <c r="A14" s="5" t="s">
        <v>809</v>
      </c>
      <c r="B14" s="5"/>
      <c r="C14" s="5"/>
      <c r="D14" s="5"/>
    </row>
  </sheetData>
  <mergeCells count="7">
    <mergeCell ref="A11:A12"/>
    <mergeCell ref="A4:D4"/>
    <mergeCell ref="A7:A8"/>
    <mergeCell ref="A9:A10"/>
    <mergeCell ref="C5:C6"/>
    <mergeCell ref="B5:B6"/>
    <mergeCell ref="A5:A6"/>
  </mergeCells>
  <phoneticPr fontId="1"/>
  <hyperlinks>
    <hyperlink ref="D1" location="Contents!A1" display="Contents" xr:uid="{5AF308C7-FB54-4903-AD94-B93CD58D0066}"/>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8"/>
  <sheetViews>
    <sheetView workbookViewId="0">
      <selection activeCell="D26" sqref="D26"/>
    </sheetView>
  </sheetViews>
  <sheetFormatPr defaultColWidth="9" defaultRowHeight="15"/>
  <cols>
    <col min="1" max="1" width="34.58203125" style="5" customWidth="1"/>
    <col min="2" max="5" width="18.58203125" style="5" customWidth="1"/>
    <col min="6" max="16384" width="9" style="5"/>
  </cols>
  <sheetData>
    <row r="1" spans="1:8" ht="18">
      <c r="E1" s="105" t="s">
        <v>31</v>
      </c>
    </row>
    <row r="2" spans="1:8" ht="19.5">
      <c r="A2" s="7" t="s">
        <v>32</v>
      </c>
    </row>
    <row r="3" spans="1:8" ht="19.5">
      <c r="A3" s="7"/>
    </row>
    <row r="4" spans="1:8" ht="15" customHeight="1">
      <c r="A4" s="357" t="s">
        <v>247</v>
      </c>
      <c r="B4" s="357"/>
      <c r="C4" s="357"/>
      <c r="D4" s="357"/>
      <c r="E4" s="357"/>
    </row>
    <row r="5" spans="1:8">
      <c r="A5" s="382" t="s">
        <v>248</v>
      </c>
      <c r="B5" s="385" t="s">
        <v>249</v>
      </c>
      <c r="C5" s="379"/>
      <c r="D5" s="378" t="s">
        <v>250</v>
      </c>
      <c r="E5" s="379"/>
    </row>
    <row r="6" spans="1:8">
      <c r="A6" s="383"/>
      <c r="B6" s="386"/>
      <c r="C6" s="381"/>
      <c r="D6" s="380"/>
      <c r="E6" s="381"/>
    </row>
    <row r="7" spans="1:8">
      <c r="A7" s="384"/>
      <c r="B7" s="52" t="s">
        <v>251</v>
      </c>
      <c r="C7" s="52" t="s">
        <v>252</v>
      </c>
      <c r="D7" s="52" t="s">
        <v>251</v>
      </c>
      <c r="E7" s="52" t="s">
        <v>252</v>
      </c>
    </row>
    <row r="8" spans="1:8">
      <c r="A8" s="13" t="s">
        <v>253</v>
      </c>
      <c r="B8" s="50">
        <v>0</v>
      </c>
      <c r="C8" s="50">
        <v>7</v>
      </c>
      <c r="D8" s="50">
        <v>0</v>
      </c>
      <c r="E8" s="50">
        <v>7</v>
      </c>
    </row>
    <row r="9" spans="1:8">
      <c r="A9" s="13" t="s">
        <v>254</v>
      </c>
      <c r="B9" s="50">
        <v>0</v>
      </c>
      <c r="C9" s="50">
        <v>7</v>
      </c>
      <c r="D9" s="50">
        <v>0</v>
      </c>
      <c r="E9" s="50">
        <v>4</v>
      </c>
      <c r="H9" s="157"/>
    </row>
    <row r="10" spans="1:8">
      <c r="A10" s="13" t="s">
        <v>255</v>
      </c>
      <c r="B10" s="50">
        <v>4</v>
      </c>
      <c r="C10" s="50">
        <v>5</v>
      </c>
      <c r="D10" s="50">
        <v>6</v>
      </c>
      <c r="E10" s="50">
        <v>4</v>
      </c>
      <c r="H10" s="158"/>
    </row>
    <row r="11" spans="1:8">
      <c r="A11" s="13" t="s">
        <v>256</v>
      </c>
      <c r="B11" s="50">
        <v>8</v>
      </c>
      <c r="C11" s="50">
        <v>7</v>
      </c>
      <c r="D11" s="50">
        <v>4</v>
      </c>
      <c r="E11" s="50">
        <v>8</v>
      </c>
    </row>
    <row r="12" spans="1:8">
      <c r="A12" s="13" t="s">
        <v>257</v>
      </c>
      <c r="B12" s="50">
        <v>0</v>
      </c>
      <c r="C12" s="50">
        <v>1</v>
      </c>
      <c r="D12" s="50">
        <v>2</v>
      </c>
      <c r="E12" s="50">
        <v>6</v>
      </c>
      <c r="H12" s="158"/>
    </row>
    <row r="13" spans="1:8" ht="15" customHeight="1">
      <c r="A13" s="13" t="s">
        <v>75</v>
      </c>
      <c r="B13" s="50">
        <f>SUM(B8:B12)</f>
        <v>12</v>
      </c>
      <c r="C13" s="50">
        <f>SUM(C8:C12)</f>
        <v>27</v>
      </c>
      <c r="D13" s="50">
        <f>SUM(D8:D12)</f>
        <v>12</v>
      </c>
      <c r="E13" s="50">
        <f>SUM(E8:E12)</f>
        <v>29</v>
      </c>
      <c r="H13" s="158"/>
    </row>
    <row r="14" spans="1:8">
      <c r="A14" s="337" t="s">
        <v>811</v>
      </c>
      <c r="B14" s="337"/>
      <c r="C14" s="337"/>
      <c r="H14" s="158"/>
    </row>
    <row r="15" spans="1:8">
      <c r="A15" s="5" t="s">
        <v>810</v>
      </c>
      <c r="H15" s="158"/>
    </row>
    <row r="16" spans="1:8">
      <c r="H16" s="158"/>
    </row>
    <row r="20" spans="1:2">
      <c r="A20" s="29" t="s">
        <v>258</v>
      </c>
    </row>
    <row r="21" spans="1:2">
      <c r="A21" s="290" t="s">
        <v>248</v>
      </c>
      <c r="B21" s="10" t="s">
        <v>259</v>
      </c>
    </row>
    <row r="22" spans="1:2">
      <c r="A22" s="13" t="s">
        <v>253</v>
      </c>
      <c r="B22" s="50">
        <v>35</v>
      </c>
    </row>
    <row r="23" spans="1:2">
      <c r="A23" s="13" t="s">
        <v>254</v>
      </c>
      <c r="B23" s="50">
        <v>77</v>
      </c>
    </row>
    <row r="24" spans="1:2">
      <c r="A24" s="13" t="s">
        <v>255</v>
      </c>
      <c r="B24" s="50">
        <v>141</v>
      </c>
    </row>
    <row r="25" spans="1:2">
      <c r="A25" s="13" t="s">
        <v>256</v>
      </c>
      <c r="B25" s="50">
        <v>69</v>
      </c>
    </row>
    <row r="26" spans="1:2">
      <c r="A26" s="13" t="s">
        <v>257</v>
      </c>
      <c r="B26" s="50">
        <v>35</v>
      </c>
    </row>
    <row r="27" spans="1:2">
      <c r="A27" s="13" t="s">
        <v>75</v>
      </c>
      <c r="B27" s="50">
        <v>357</v>
      </c>
    </row>
    <row r="28" spans="1:2">
      <c r="A28" s="40" t="s">
        <v>785</v>
      </c>
    </row>
  </sheetData>
  <mergeCells count="5">
    <mergeCell ref="D5:E6"/>
    <mergeCell ref="A14:C14"/>
    <mergeCell ref="A5:A7"/>
    <mergeCell ref="B5:C6"/>
    <mergeCell ref="A4:E4"/>
  </mergeCells>
  <phoneticPr fontId="1"/>
  <hyperlinks>
    <hyperlink ref="E1" location="Contents!A1" display="Contents" xr:uid="{00000000-0004-0000-0E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7"/>
  <sheetViews>
    <sheetView workbookViewId="0">
      <selection activeCell="F1" sqref="F1"/>
    </sheetView>
  </sheetViews>
  <sheetFormatPr defaultColWidth="9" defaultRowHeight="15"/>
  <cols>
    <col min="1" max="1" width="18" style="5" customWidth="1"/>
    <col min="2" max="7" width="18.08203125" style="5" customWidth="1"/>
    <col min="8" max="16384" width="9" style="5"/>
  </cols>
  <sheetData>
    <row r="1" spans="1:7" ht="18">
      <c r="D1" s="6"/>
      <c r="F1" s="105" t="s">
        <v>31</v>
      </c>
      <c r="G1"/>
    </row>
    <row r="2" spans="1:7" ht="19.5">
      <c r="A2" s="7" t="s">
        <v>208</v>
      </c>
    </row>
    <row r="3" spans="1:7" ht="19.5">
      <c r="A3" s="7"/>
    </row>
    <row r="4" spans="1:7">
      <c r="A4" s="357" t="s">
        <v>260</v>
      </c>
      <c r="B4" s="357"/>
      <c r="C4" s="357"/>
      <c r="D4" s="357"/>
    </row>
    <row r="5" spans="1:7">
      <c r="A5" s="10" t="s">
        <v>37</v>
      </c>
      <c r="B5" s="35">
        <v>2019</v>
      </c>
      <c r="C5" s="35">
        <v>2020</v>
      </c>
      <c r="D5" s="35">
        <v>2021</v>
      </c>
      <c r="E5" s="35">
        <v>2022</v>
      </c>
      <c r="F5" s="35">
        <v>2023</v>
      </c>
    </row>
    <row r="6" spans="1:7" ht="30">
      <c r="A6" s="53" t="s">
        <v>261</v>
      </c>
      <c r="B6" s="22">
        <v>120</v>
      </c>
      <c r="C6" s="22">
        <v>0</v>
      </c>
      <c r="D6" s="22">
        <v>0</v>
      </c>
      <c r="E6" s="22">
        <v>640</v>
      </c>
      <c r="F6" s="50">
        <v>1700</v>
      </c>
    </row>
    <row r="7" spans="1:7">
      <c r="A7" s="337"/>
      <c r="B7" s="337"/>
      <c r="C7" s="337"/>
      <c r="D7" s="337"/>
    </row>
  </sheetData>
  <mergeCells count="2">
    <mergeCell ref="A4:D4"/>
    <mergeCell ref="A7:D7"/>
  </mergeCells>
  <phoneticPr fontId="1"/>
  <hyperlinks>
    <hyperlink ref="F1" location="Contents!A1" display="Contents" xr:uid="{7509F392-4B08-4083-9985-4B60BB634DC7}"/>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9"/>
  <sheetViews>
    <sheetView workbookViewId="0">
      <selection activeCell="F6" sqref="F6:F8"/>
    </sheetView>
  </sheetViews>
  <sheetFormatPr defaultColWidth="9" defaultRowHeight="15"/>
  <cols>
    <col min="1" max="1" width="48.83203125" style="5" customWidth="1"/>
    <col min="2" max="7" width="12.5" style="5" customWidth="1"/>
    <col min="8" max="16384" width="9" style="5"/>
  </cols>
  <sheetData>
    <row r="1" spans="1:7" ht="18">
      <c r="D1" s="6"/>
      <c r="F1" s="105" t="s">
        <v>31</v>
      </c>
    </row>
    <row r="2" spans="1:7" ht="19.5">
      <c r="A2" s="7" t="s">
        <v>208</v>
      </c>
    </row>
    <row r="3" spans="1:7" ht="19.5">
      <c r="A3" s="7"/>
    </row>
    <row r="4" spans="1:7" ht="15" customHeight="1">
      <c r="A4" s="357" t="s">
        <v>262</v>
      </c>
      <c r="B4" s="357"/>
      <c r="C4" s="357"/>
      <c r="D4" s="357"/>
      <c r="E4" s="357"/>
      <c r="F4" s="357"/>
    </row>
    <row r="5" spans="1:7">
      <c r="A5" s="10" t="s">
        <v>37</v>
      </c>
      <c r="B5" s="35">
        <v>2019</v>
      </c>
      <c r="C5" s="35">
        <v>2020</v>
      </c>
      <c r="D5" s="35">
        <v>2021</v>
      </c>
      <c r="E5" s="35">
        <v>2022</v>
      </c>
      <c r="F5" s="35">
        <v>2023</v>
      </c>
    </row>
    <row r="6" spans="1:7" ht="17">
      <c r="A6" s="16" t="s">
        <v>263</v>
      </c>
      <c r="B6" s="22">
        <v>1225</v>
      </c>
      <c r="C6" s="22">
        <v>1200</v>
      </c>
      <c r="D6" s="50">
        <v>1252.7387000000001</v>
      </c>
      <c r="E6" s="50">
        <v>1305</v>
      </c>
      <c r="F6" s="457">
        <f>1290846.36/1000</f>
        <v>1290.84636</v>
      </c>
    </row>
    <row r="7" spans="1:7" ht="17">
      <c r="A7" s="13" t="s">
        <v>264</v>
      </c>
      <c r="B7" s="22">
        <v>438</v>
      </c>
      <c r="C7" s="22">
        <v>450</v>
      </c>
      <c r="D7" s="50">
        <v>438.88659999999999</v>
      </c>
      <c r="E7" s="50">
        <v>411</v>
      </c>
      <c r="F7" s="457">
        <f>383113.8/1000</f>
        <v>383.11379999999997</v>
      </c>
    </row>
    <row r="8" spans="1:7" ht="17">
      <c r="A8" s="41" t="s">
        <v>265</v>
      </c>
      <c r="B8" s="36">
        <v>5.94</v>
      </c>
      <c r="C8" s="36">
        <v>5.77</v>
      </c>
      <c r="D8" s="36">
        <v>5.69</v>
      </c>
      <c r="E8" s="36">
        <v>5.0199999999999996</v>
      </c>
      <c r="F8" s="461">
        <v>4.8888875919844672</v>
      </c>
    </row>
    <row r="9" spans="1:7" ht="34.15" customHeight="1">
      <c r="A9" s="364" t="s">
        <v>786</v>
      </c>
      <c r="B9" s="364"/>
      <c r="C9" s="364"/>
      <c r="D9" s="364"/>
      <c r="E9" s="364"/>
      <c r="F9" s="364"/>
      <c r="G9" s="26"/>
    </row>
  </sheetData>
  <mergeCells count="2">
    <mergeCell ref="A9:F9"/>
    <mergeCell ref="A4:F4"/>
  </mergeCells>
  <phoneticPr fontId="1"/>
  <hyperlinks>
    <hyperlink ref="F1" location="Contents!A1" display="Contents" xr:uid="{8AD809A8-AE2C-4BD9-8902-0268867DDFC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9"/>
  <sheetViews>
    <sheetView workbookViewId="0">
      <selection activeCell="G6" sqref="G6:G7"/>
    </sheetView>
  </sheetViews>
  <sheetFormatPr defaultColWidth="9" defaultRowHeight="15"/>
  <cols>
    <col min="1" max="1" width="27.08203125" style="5" customWidth="1"/>
    <col min="2" max="2" width="15.25" style="5" customWidth="1"/>
    <col min="3" max="7" width="12.5" style="5" customWidth="1"/>
    <col min="8" max="16384" width="9" style="5"/>
  </cols>
  <sheetData>
    <row r="1" spans="1:7" ht="18">
      <c r="E1" s="6"/>
      <c r="G1" s="105" t="s">
        <v>31</v>
      </c>
    </row>
    <row r="2" spans="1:7" ht="19.5">
      <c r="A2" s="7" t="s">
        <v>208</v>
      </c>
    </row>
    <row r="3" spans="1:7" ht="19.5">
      <c r="A3" s="7"/>
    </row>
    <row r="4" spans="1:7" ht="15" customHeight="1">
      <c r="A4" s="357" t="s">
        <v>266</v>
      </c>
      <c r="B4" s="357"/>
      <c r="C4" s="357"/>
      <c r="D4" s="357"/>
      <c r="E4" s="357"/>
    </row>
    <row r="5" spans="1:7" ht="28.5" customHeight="1">
      <c r="A5" s="10" t="s">
        <v>37</v>
      </c>
      <c r="B5" s="10" t="s">
        <v>267</v>
      </c>
      <c r="C5" s="35">
        <v>2019</v>
      </c>
      <c r="D5" s="35">
        <v>2020</v>
      </c>
      <c r="E5" s="35">
        <v>2021</v>
      </c>
      <c r="F5" s="35">
        <v>2022</v>
      </c>
      <c r="G5" s="35">
        <v>2023</v>
      </c>
    </row>
    <row r="6" spans="1:7">
      <c r="A6" s="13" t="s">
        <v>268</v>
      </c>
      <c r="B6" s="14">
        <v>3508</v>
      </c>
      <c r="C6" s="14">
        <v>2557</v>
      </c>
      <c r="D6" s="14">
        <v>2536</v>
      </c>
      <c r="E6" s="14">
        <v>2571</v>
      </c>
      <c r="F6" s="14">
        <v>2679</v>
      </c>
      <c r="G6" s="459">
        <f>'[1]環境19.種類別廃棄物排出量と再資源化率'!C24</f>
        <v>2844.2804459999998</v>
      </c>
    </row>
    <row r="7" spans="1:7" ht="30">
      <c r="A7" s="13" t="s">
        <v>269</v>
      </c>
      <c r="B7" s="118">
        <v>13.246</v>
      </c>
      <c r="C7" s="118">
        <v>9.2769999999999992</v>
      </c>
      <c r="D7" s="118">
        <v>8.9710000000000001</v>
      </c>
      <c r="E7" s="118">
        <v>8.7319999999999993</v>
      </c>
      <c r="F7" s="118">
        <v>7.7750000000000004</v>
      </c>
      <c r="G7" s="460">
        <f>2686467/333602.927</f>
        <v>8.0528879772089041</v>
      </c>
    </row>
    <row r="8" spans="1:7" ht="22.5" customHeight="1">
      <c r="A8" s="5" t="s">
        <v>829</v>
      </c>
    </row>
    <row r="9" spans="1:7" s="387" customFormat="1" ht="23.65" customHeight="1">
      <c r="A9" s="387" t="s">
        <v>834</v>
      </c>
    </row>
  </sheetData>
  <mergeCells count="2">
    <mergeCell ref="A4:E4"/>
    <mergeCell ref="A9:XFD9"/>
  </mergeCells>
  <phoneticPr fontId="1"/>
  <hyperlinks>
    <hyperlink ref="G1" location="Contents!A1" display="Contents" xr:uid="{0979EEE1-13F4-4F59-8FF2-C287AC2302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
  <sheetViews>
    <sheetView workbookViewId="0">
      <selection activeCell="A9" sqref="A9:C9"/>
    </sheetView>
  </sheetViews>
  <sheetFormatPr defaultColWidth="9" defaultRowHeight="15"/>
  <cols>
    <col min="1" max="1" width="52.58203125" style="5" customWidth="1"/>
    <col min="2" max="3" width="17.33203125" style="5" customWidth="1"/>
    <col min="4" max="16384" width="9" style="5"/>
  </cols>
  <sheetData>
    <row r="1" spans="1:3" ht="18">
      <c r="C1" s="105" t="s">
        <v>31</v>
      </c>
    </row>
    <row r="2" spans="1:3" ht="19.5">
      <c r="A2" s="7" t="s">
        <v>32</v>
      </c>
    </row>
    <row r="3" spans="1:3" ht="19.5">
      <c r="A3" s="7"/>
    </row>
    <row r="4" spans="1:3">
      <c r="A4" s="33" t="s">
        <v>799</v>
      </c>
      <c r="B4" s="31"/>
      <c r="C4" s="37"/>
    </row>
    <row r="5" spans="1:3">
      <c r="A5" s="35"/>
      <c r="B5" s="10" t="s">
        <v>800</v>
      </c>
      <c r="C5" s="10" t="s">
        <v>33</v>
      </c>
    </row>
    <row r="6" spans="1:3" ht="30">
      <c r="A6" s="13" t="s">
        <v>34</v>
      </c>
      <c r="B6" s="32">
        <v>12</v>
      </c>
      <c r="C6" s="38">
        <v>0.92300000000000004</v>
      </c>
    </row>
    <row r="7" spans="1:3">
      <c r="A7" s="13" t="s">
        <v>35</v>
      </c>
      <c r="B7" s="32">
        <v>1</v>
      </c>
      <c r="C7" s="293">
        <v>1</v>
      </c>
    </row>
    <row r="8" spans="1:3">
      <c r="A8" s="15" t="s">
        <v>801</v>
      </c>
      <c r="B8" s="34">
        <v>6</v>
      </c>
      <c r="C8" s="38">
        <v>0.222</v>
      </c>
    </row>
    <row r="9" spans="1:3">
      <c r="A9" s="336"/>
      <c r="B9" s="336"/>
      <c r="C9" s="336"/>
    </row>
  </sheetData>
  <mergeCells count="1">
    <mergeCell ref="A9:C9"/>
  </mergeCells>
  <phoneticPr fontId="1"/>
  <hyperlinks>
    <hyperlink ref="C1" location="Contents!A1" display="Contents" xr:uid="{452606A1-BFFC-4ED2-9682-59DDBDC114E6}"/>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P91"/>
  <sheetViews>
    <sheetView topLeftCell="G81" zoomScale="90" zoomScaleNormal="90" workbookViewId="0">
      <selection activeCell="N87" sqref="N87:P90"/>
    </sheetView>
  </sheetViews>
  <sheetFormatPr defaultColWidth="9" defaultRowHeight="15"/>
  <cols>
    <col min="1" max="1" width="20.75" style="5" customWidth="1"/>
    <col min="2" max="2" width="24.75" style="5" customWidth="1"/>
    <col min="3" max="3" width="21.08203125" style="5" bestFit="1" customWidth="1"/>
    <col min="4" max="4" width="21.83203125" style="5" bestFit="1" customWidth="1"/>
    <col min="5" max="5" width="28.25" style="5" bestFit="1" customWidth="1"/>
    <col min="6" max="6" width="17" style="5" bestFit="1" customWidth="1"/>
    <col min="7" max="16" width="14.25" style="5" customWidth="1"/>
    <col min="17" max="16384" width="9" style="5"/>
  </cols>
  <sheetData>
    <row r="1" spans="1:16" ht="18">
      <c r="F1" s="105" t="s">
        <v>31</v>
      </c>
      <c r="J1" s="6"/>
      <c r="P1" s="119" t="s">
        <v>0</v>
      </c>
    </row>
    <row r="2" spans="1:16" ht="19.5">
      <c r="A2" s="7" t="s">
        <v>208</v>
      </c>
    </row>
    <row r="3" spans="1:16" ht="19.5">
      <c r="A3" s="7"/>
    </row>
    <row r="4" spans="1:16" ht="15" customHeight="1">
      <c r="A4" s="341" t="s">
        <v>270</v>
      </c>
      <c r="B4" s="341"/>
      <c r="C4" s="341"/>
      <c r="D4" s="341"/>
      <c r="E4" s="341"/>
      <c r="F4" s="341"/>
      <c r="G4" s="341"/>
      <c r="H4" s="341"/>
      <c r="I4" s="341"/>
      <c r="J4" s="341"/>
    </row>
    <row r="5" spans="1:16" ht="18">
      <c r="A5"/>
      <c r="B5"/>
      <c r="C5"/>
      <c r="D5"/>
      <c r="E5"/>
      <c r="F5"/>
      <c r="G5"/>
      <c r="H5"/>
      <c r="I5"/>
      <c r="J5"/>
      <c r="K5"/>
    </row>
    <row r="6" spans="1:16" ht="18" customHeight="1">
      <c r="A6" s="357" t="s">
        <v>291</v>
      </c>
      <c r="B6" s="357"/>
      <c r="C6" s="357"/>
      <c r="D6" s="8"/>
      <c r="E6" s="8"/>
      <c r="F6" s="8"/>
      <c r="G6"/>
      <c r="H6"/>
      <c r="I6"/>
      <c r="J6"/>
      <c r="K6"/>
    </row>
    <row r="7" spans="1:16" ht="18" customHeight="1">
      <c r="A7" s="405" t="s">
        <v>271</v>
      </c>
      <c r="B7" s="358">
        <v>2023</v>
      </c>
      <c r="C7" s="408"/>
      <c r="D7" s="408"/>
      <c r="E7" s="408"/>
      <c r="F7" s="359"/>
      <c r="G7"/>
      <c r="H7"/>
      <c r="I7"/>
      <c r="J7"/>
      <c r="K7"/>
    </row>
    <row r="8" spans="1:16" ht="18">
      <c r="A8" s="406"/>
      <c r="B8" s="145"/>
      <c r="C8" s="300" t="s">
        <v>292</v>
      </c>
      <c r="D8" s="301" t="s">
        <v>272</v>
      </c>
      <c r="E8" s="301" t="s">
        <v>273</v>
      </c>
      <c r="F8" s="301" t="s">
        <v>274</v>
      </c>
      <c r="G8"/>
      <c r="H8"/>
      <c r="I8"/>
      <c r="J8"/>
      <c r="K8"/>
    </row>
    <row r="9" spans="1:16" ht="18">
      <c r="A9" s="406"/>
      <c r="B9" s="304" t="s">
        <v>275</v>
      </c>
      <c r="C9" s="464">
        <v>895.25160499999993</v>
      </c>
      <c r="D9" s="464">
        <v>895.25160499999993</v>
      </c>
      <c r="E9" s="210">
        <f>C9-D9</f>
        <v>0</v>
      </c>
      <c r="F9" s="211">
        <f>D9/C9</f>
        <v>1</v>
      </c>
      <c r="G9" s="155"/>
      <c r="H9"/>
      <c r="I9"/>
      <c r="J9"/>
      <c r="K9"/>
    </row>
    <row r="10" spans="1:16" ht="18">
      <c r="A10" s="406"/>
      <c r="B10" s="305" t="s">
        <v>276</v>
      </c>
      <c r="C10" s="462">
        <v>446.55981000000003</v>
      </c>
      <c r="D10" s="462">
        <v>445.27852999999993</v>
      </c>
      <c r="E10" s="212">
        <f t="shared" ref="E10:E19" si="0">C10-D10</f>
        <v>1.2812800000000948</v>
      </c>
      <c r="F10" s="213">
        <f t="shared" ref="F10:F18" si="1">D10/C10</f>
        <v>0.99713077627832181</v>
      </c>
      <c r="G10" s="155"/>
      <c r="H10"/>
      <c r="I10"/>
      <c r="J10"/>
      <c r="K10"/>
    </row>
    <row r="11" spans="1:16" ht="18">
      <c r="A11" s="406"/>
      <c r="B11" s="305" t="s">
        <v>277</v>
      </c>
      <c r="C11" s="462">
        <v>992.33476999999993</v>
      </c>
      <c r="D11" s="462">
        <v>992.30727000000002</v>
      </c>
      <c r="E11" s="212">
        <f t="shared" si="0"/>
        <v>2.7499999999918145E-2</v>
      </c>
      <c r="F11" s="213">
        <f t="shared" si="1"/>
        <v>0.9999722875779109</v>
      </c>
      <c r="G11" s="155"/>
      <c r="H11"/>
      <c r="I11"/>
      <c r="J11"/>
      <c r="K11"/>
    </row>
    <row r="12" spans="1:16" ht="18">
      <c r="A12" s="406"/>
      <c r="B12" s="305" t="s">
        <v>278</v>
      </c>
      <c r="C12" s="462">
        <v>381.14648</v>
      </c>
      <c r="D12" s="462">
        <v>379.99144999999999</v>
      </c>
      <c r="E12" s="212">
        <f t="shared" si="0"/>
        <v>1.1550300000000107</v>
      </c>
      <c r="F12" s="213">
        <f t="shared" si="1"/>
        <v>0.9969695902740594</v>
      </c>
      <c r="G12" s="155"/>
      <c r="H12"/>
      <c r="I12"/>
      <c r="J12"/>
      <c r="K12"/>
    </row>
    <row r="13" spans="1:16" ht="18">
      <c r="A13" s="406"/>
      <c r="B13" s="305" t="s">
        <v>279</v>
      </c>
      <c r="C13" s="462">
        <v>30.968910000000001</v>
      </c>
      <c r="D13" s="462">
        <v>28.357900000000001</v>
      </c>
      <c r="E13" s="212">
        <f t="shared" si="0"/>
        <v>2.6110100000000003</v>
      </c>
      <c r="F13" s="213">
        <f t="shared" si="1"/>
        <v>0.91568931551029731</v>
      </c>
      <c r="G13" s="155"/>
      <c r="H13"/>
      <c r="I13"/>
      <c r="J13"/>
      <c r="K13"/>
    </row>
    <row r="14" spans="1:16" ht="18">
      <c r="A14" s="406"/>
      <c r="B14" s="305" t="s">
        <v>280</v>
      </c>
      <c r="C14" s="462">
        <v>3.3893599999999999</v>
      </c>
      <c r="D14" s="462">
        <v>3.2849599999999999</v>
      </c>
      <c r="E14" s="212">
        <f t="shared" si="0"/>
        <v>0.10440000000000005</v>
      </c>
      <c r="F14" s="213">
        <f t="shared" si="1"/>
        <v>0.96919772464418064</v>
      </c>
      <c r="G14" s="155"/>
      <c r="H14"/>
      <c r="I14"/>
      <c r="J14"/>
      <c r="K14"/>
    </row>
    <row r="15" spans="1:16" ht="18">
      <c r="A15" s="406"/>
      <c r="B15" s="305" t="s">
        <v>281</v>
      </c>
      <c r="C15" s="462">
        <v>67.827079999999995</v>
      </c>
      <c r="D15" s="462">
        <v>59.069540000000003</v>
      </c>
      <c r="E15" s="212">
        <f t="shared" si="0"/>
        <v>8.7575399999999917</v>
      </c>
      <c r="F15" s="213">
        <f t="shared" si="1"/>
        <v>0.87088431346300044</v>
      </c>
      <c r="G15" s="155"/>
      <c r="H15"/>
      <c r="I15"/>
      <c r="J15"/>
      <c r="K15"/>
    </row>
    <row r="16" spans="1:16" ht="18">
      <c r="A16" s="406"/>
      <c r="B16" s="305" t="s">
        <v>282</v>
      </c>
      <c r="C16" s="462">
        <v>4.1466700000000003</v>
      </c>
      <c r="D16" s="462">
        <v>4.1390399999999996</v>
      </c>
      <c r="E16" s="212">
        <f t="shared" si="0"/>
        <v>7.6300000000006918E-3</v>
      </c>
      <c r="F16" s="213">
        <f t="shared" si="1"/>
        <v>0.99815996932478335</v>
      </c>
      <c r="G16" s="155"/>
      <c r="H16"/>
      <c r="I16"/>
      <c r="J16"/>
      <c r="K16"/>
    </row>
    <row r="17" spans="1:11" ht="18">
      <c r="A17" s="406"/>
      <c r="B17" s="305" t="s">
        <v>283</v>
      </c>
      <c r="C17" s="462">
        <v>3.0970300000000002</v>
      </c>
      <c r="D17" s="462">
        <v>3.0960900000000002</v>
      </c>
      <c r="E17" s="212">
        <f t="shared" si="0"/>
        <v>9.3999999999994088E-4</v>
      </c>
      <c r="F17" s="213">
        <f t="shared" si="1"/>
        <v>0.99969648340506878</v>
      </c>
      <c r="G17" s="155"/>
      <c r="H17"/>
      <c r="I17"/>
      <c r="J17"/>
      <c r="K17"/>
    </row>
    <row r="18" spans="1:11" ht="18">
      <c r="A18" s="406"/>
      <c r="B18" s="305" t="s">
        <v>284</v>
      </c>
      <c r="C18" s="462">
        <v>14.145731000000001</v>
      </c>
      <c r="D18" s="462">
        <v>14.14533</v>
      </c>
      <c r="E18" s="212">
        <f t="shared" si="0"/>
        <v>4.0100000000187208E-4</v>
      </c>
      <c r="F18" s="213">
        <f t="shared" si="1"/>
        <v>0.99997165222497153</v>
      </c>
      <c r="G18" s="155"/>
      <c r="H18"/>
      <c r="I18"/>
      <c r="J18"/>
      <c r="K18"/>
    </row>
    <row r="19" spans="1:11" ht="18">
      <c r="A19" s="406"/>
      <c r="B19" s="306" t="s">
        <v>285</v>
      </c>
      <c r="C19" s="463">
        <v>0</v>
      </c>
      <c r="D19" s="463">
        <v>0</v>
      </c>
      <c r="E19" s="215">
        <f t="shared" si="0"/>
        <v>0</v>
      </c>
      <c r="F19" s="216" t="s">
        <v>22</v>
      </c>
      <c r="G19" s="155"/>
      <c r="H19"/>
      <c r="I19"/>
      <c r="J19"/>
      <c r="K19"/>
    </row>
    <row r="20" spans="1:11" ht="18.5" thickBot="1">
      <c r="A20" s="407"/>
      <c r="B20" s="307" t="s">
        <v>286</v>
      </c>
      <c r="C20" s="465">
        <f>SUM(C9:C19)</f>
        <v>2838.8674459999997</v>
      </c>
      <c r="D20" s="465">
        <f>SUM(D9:D19)</f>
        <v>2824.9217149999999</v>
      </c>
      <c r="E20" s="217">
        <f>SUM(E9:E19)</f>
        <v>13.945731000000018</v>
      </c>
      <c r="F20" s="218">
        <f>+D20/C20</f>
        <v>0.99508757232760214</v>
      </c>
      <c r="G20" s="155"/>
      <c r="H20"/>
      <c r="I20"/>
      <c r="J20"/>
      <c r="K20"/>
    </row>
    <row r="21" spans="1:11" ht="18.399999999999999" customHeight="1" thickTop="1">
      <c r="A21" s="409" t="s">
        <v>287</v>
      </c>
      <c r="B21" s="308" t="s">
        <v>284</v>
      </c>
      <c r="C21" s="466">
        <v>0.91799999999999993</v>
      </c>
      <c r="D21" s="466">
        <v>0.79800000000000004</v>
      </c>
      <c r="E21" s="219">
        <f t="shared" ref="E21:E22" si="2">C21-D21</f>
        <v>0.11999999999999988</v>
      </c>
      <c r="F21" s="220">
        <f t="shared" ref="F21:F22" si="3">+D21/C21</f>
        <v>0.86928104575163412</v>
      </c>
      <c r="G21" s="155"/>
      <c r="H21"/>
      <c r="I21"/>
      <c r="J21"/>
      <c r="K21"/>
    </row>
    <row r="22" spans="1:11" ht="18">
      <c r="A22" s="410"/>
      <c r="B22" s="309" t="s">
        <v>285</v>
      </c>
      <c r="C22" s="467">
        <v>4.4949999999999992</v>
      </c>
      <c r="D22" s="467">
        <v>4.4949999999999992</v>
      </c>
      <c r="E22" s="221">
        <f t="shared" si="2"/>
        <v>0</v>
      </c>
      <c r="F22" s="222">
        <f t="shared" si="3"/>
        <v>1</v>
      </c>
      <c r="G22" s="155"/>
      <c r="H22"/>
      <c r="I22"/>
      <c r="J22"/>
      <c r="K22"/>
    </row>
    <row r="23" spans="1:11" ht="18.5" thickBot="1">
      <c r="A23" s="411"/>
      <c r="B23" s="307" t="s">
        <v>286</v>
      </c>
      <c r="C23" s="468">
        <f>SUM(C21:C22)</f>
        <v>5.4129999999999994</v>
      </c>
      <c r="D23" s="468">
        <f>SUM(D21:D22)</f>
        <v>5.2929999999999993</v>
      </c>
      <c r="E23" s="223">
        <f>SUM(E21:E22)</f>
        <v>0.11999999999999988</v>
      </c>
      <c r="F23" s="218">
        <f>+D23/C23</f>
        <v>0.97783114723813036</v>
      </c>
      <c r="G23" s="155"/>
      <c r="H23"/>
      <c r="I23"/>
      <c r="J23"/>
      <c r="K23"/>
    </row>
    <row r="24" spans="1:11" ht="18.5" thickTop="1">
      <c r="A24" s="397" t="s">
        <v>75</v>
      </c>
      <c r="B24" s="397"/>
      <c r="C24" s="469">
        <f>SUM(C23,C20)</f>
        <v>2844.2804459999998</v>
      </c>
      <c r="D24" s="469">
        <f>SUM(D23,D20)</f>
        <v>2830.2147150000001</v>
      </c>
      <c r="E24" s="224">
        <f>SUM(E23,E20)</f>
        <v>14.065731000000017</v>
      </c>
      <c r="F24" s="222">
        <f>+D24/C24</f>
        <v>0.99505473132236988</v>
      </c>
      <c r="H24"/>
      <c r="I24"/>
      <c r="J24"/>
      <c r="K24"/>
    </row>
    <row r="25" spans="1:11" ht="18">
      <c r="A25" s="113" t="s">
        <v>288</v>
      </c>
      <c r="B25" s="108"/>
      <c r="C25" s="108"/>
      <c r="D25" s="108"/>
      <c r="E25" s="108"/>
      <c r="F25" s="108"/>
      <c r="G25"/>
      <c r="H25"/>
      <c r="I25"/>
      <c r="J25"/>
      <c r="K25"/>
    </row>
    <row r="26" spans="1:11" ht="18">
      <c r="A26" s="40" t="s">
        <v>289</v>
      </c>
      <c r="B26" s="27"/>
      <c r="C26" s="27"/>
      <c r="D26" s="27"/>
      <c r="E26" s="27"/>
      <c r="F26" s="27"/>
      <c r="G26"/>
      <c r="H26"/>
      <c r="I26"/>
      <c r="J26"/>
      <c r="K26"/>
    </row>
    <row r="27" spans="1:11" ht="18">
      <c r="G27"/>
      <c r="H27"/>
      <c r="I27"/>
      <c r="J27"/>
      <c r="K27"/>
    </row>
    <row r="28" spans="1:11" ht="18.649999999999999" customHeight="1">
      <c r="A28" s="120" t="s">
        <v>290</v>
      </c>
      <c r="B28" s="121"/>
      <c r="C28" s="121"/>
      <c r="D28" s="121"/>
      <c r="E28" s="121"/>
      <c r="F28" s="121"/>
    </row>
    <row r="29" spans="1:11" ht="18.649999999999999" customHeight="1">
      <c r="A29" s="405" t="s">
        <v>271</v>
      </c>
      <c r="B29" s="412">
        <v>2023</v>
      </c>
      <c r="C29" s="413"/>
      <c r="D29" s="413"/>
      <c r="E29" s="413"/>
      <c r="F29" s="414"/>
    </row>
    <row r="30" spans="1:11" ht="18.649999999999999" customHeight="1">
      <c r="A30" s="406"/>
      <c r="B30" s="145"/>
      <c r="C30" s="300" t="s">
        <v>292</v>
      </c>
      <c r="D30" s="301" t="s">
        <v>272</v>
      </c>
      <c r="E30" s="301" t="s">
        <v>273</v>
      </c>
      <c r="F30" s="301" t="s">
        <v>274</v>
      </c>
    </row>
    <row r="31" spans="1:11" ht="18.649999999999999" customHeight="1">
      <c r="A31" s="406"/>
      <c r="B31" s="310" t="s">
        <v>275</v>
      </c>
      <c r="C31" s="225">
        <v>11.899999999999999</v>
      </c>
      <c r="D31" s="225">
        <v>11.899999999999999</v>
      </c>
      <c r="E31" s="225">
        <v>0</v>
      </c>
      <c r="F31" s="226">
        <v>1</v>
      </c>
      <c r="G31" s="155"/>
    </row>
    <row r="32" spans="1:11" ht="18.649999999999999" customHeight="1">
      <c r="A32" s="406"/>
      <c r="B32" s="305" t="s">
        <v>293</v>
      </c>
      <c r="C32" s="227">
        <v>29.71</v>
      </c>
      <c r="D32" s="227">
        <v>29.71</v>
      </c>
      <c r="E32" s="228">
        <v>0</v>
      </c>
      <c r="F32" s="213">
        <v>1</v>
      </c>
      <c r="G32" s="155"/>
    </row>
    <row r="33" spans="1:8" ht="18.649999999999999" customHeight="1">
      <c r="A33" s="406"/>
      <c r="B33" s="305" t="s">
        <v>294</v>
      </c>
      <c r="C33" s="227">
        <v>4.4000000000000004</v>
      </c>
      <c r="D33" s="227">
        <v>4.4000000000000004</v>
      </c>
      <c r="E33" s="228">
        <v>0</v>
      </c>
      <c r="F33" s="213">
        <v>1</v>
      </c>
      <c r="G33" s="155"/>
    </row>
    <row r="34" spans="1:8" ht="18.649999999999999" customHeight="1">
      <c r="A34" s="406"/>
      <c r="B34" s="305" t="s">
        <v>295</v>
      </c>
      <c r="C34" s="227">
        <v>3</v>
      </c>
      <c r="D34" s="227">
        <v>3</v>
      </c>
      <c r="E34" s="228">
        <v>0</v>
      </c>
      <c r="F34" s="213">
        <v>1</v>
      </c>
      <c r="G34" s="155"/>
    </row>
    <row r="35" spans="1:8" ht="18.649999999999999" customHeight="1">
      <c r="A35" s="406"/>
      <c r="B35" s="305" t="s">
        <v>296</v>
      </c>
      <c r="C35" s="227">
        <v>0</v>
      </c>
      <c r="D35" s="227">
        <v>0</v>
      </c>
      <c r="E35" s="228">
        <v>0</v>
      </c>
      <c r="F35" s="213" t="s">
        <v>22</v>
      </c>
      <c r="G35" s="155"/>
    </row>
    <row r="36" spans="1:8" ht="18.649999999999999" customHeight="1">
      <c r="A36" s="406"/>
      <c r="B36" s="305" t="s">
        <v>283</v>
      </c>
      <c r="C36" s="227">
        <v>0</v>
      </c>
      <c r="D36" s="227">
        <v>0</v>
      </c>
      <c r="E36" s="228">
        <v>0</v>
      </c>
      <c r="F36" s="213" t="s">
        <v>22</v>
      </c>
      <c r="G36" s="155"/>
    </row>
    <row r="37" spans="1:8" ht="18.649999999999999" customHeight="1">
      <c r="A37" s="406"/>
      <c r="B37" s="305" t="s">
        <v>297</v>
      </c>
      <c r="C37" s="227">
        <v>0</v>
      </c>
      <c r="D37" s="227">
        <v>0</v>
      </c>
      <c r="E37" s="228">
        <v>0</v>
      </c>
      <c r="F37" s="213" t="s">
        <v>22</v>
      </c>
      <c r="G37" s="155"/>
    </row>
    <row r="38" spans="1:8" ht="18.649999999999999" customHeight="1">
      <c r="A38" s="406"/>
      <c r="B38" s="305" t="s">
        <v>298</v>
      </c>
      <c r="C38" s="227">
        <v>0</v>
      </c>
      <c r="D38" s="227">
        <v>0</v>
      </c>
      <c r="E38" s="228">
        <v>0</v>
      </c>
      <c r="F38" s="213" t="s">
        <v>22</v>
      </c>
      <c r="G38" s="155"/>
    </row>
    <row r="39" spans="1:8" ht="18.649999999999999" customHeight="1">
      <c r="A39" s="406"/>
      <c r="B39" s="306" t="s">
        <v>109</v>
      </c>
      <c r="C39" s="214">
        <v>0</v>
      </c>
      <c r="D39" s="214">
        <v>0</v>
      </c>
      <c r="E39" s="229">
        <v>0</v>
      </c>
      <c r="F39" s="216">
        <v>1</v>
      </c>
      <c r="G39" s="155"/>
    </row>
    <row r="40" spans="1:8" ht="18.649999999999999" customHeight="1" thickBot="1">
      <c r="A40" s="407"/>
      <c r="B40" s="307" t="s">
        <v>299</v>
      </c>
      <c r="C40" s="217">
        <f>SUM(C31:C39)</f>
        <v>49.01</v>
      </c>
      <c r="D40" s="217">
        <f>SUM(D31:D39)</f>
        <v>49.01</v>
      </c>
      <c r="E40" s="217">
        <f>SUM(E31:E39)</f>
        <v>0</v>
      </c>
      <c r="F40" s="218">
        <f>+D40/C40</f>
        <v>1</v>
      </c>
      <c r="G40" s="155"/>
    </row>
    <row r="41" spans="1:8" ht="18.649999999999999" customHeight="1" thickTop="1">
      <c r="A41" s="409" t="s">
        <v>300</v>
      </c>
      <c r="B41" s="308" t="s">
        <v>297</v>
      </c>
      <c r="C41" s="230">
        <v>6.3879999999999999</v>
      </c>
      <c r="D41" s="230">
        <v>6.3879999999999999</v>
      </c>
      <c r="E41" s="230">
        <f t="shared" ref="E41:E45" si="4">+C41-D41</f>
        <v>0</v>
      </c>
      <c r="F41" s="220">
        <f>+D41/C41</f>
        <v>1</v>
      </c>
      <c r="G41" s="155"/>
    </row>
    <row r="42" spans="1:8" ht="18.649999999999999" customHeight="1">
      <c r="A42" s="410"/>
      <c r="B42" s="305" t="s">
        <v>301</v>
      </c>
      <c r="C42" s="228">
        <v>0</v>
      </c>
      <c r="D42" s="228">
        <v>0</v>
      </c>
      <c r="E42" s="228">
        <f t="shared" si="4"/>
        <v>0</v>
      </c>
      <c r="F42" s="213" t="s">
        <v>22</v>
      </c>
      <c r="G42" s="155"/>
    </row>
    <row r="43" spans="1:8" ht="18.649999999999999" customHeight="1">
      <c r="A43" s="410"/>
      <c r="B43" s="305" t="s">
        <v>302</v>
      </c>
      <c r="C43" s="228">
        <v>0</v>
      </c>
      <c r="D43" s="228">
        <v>0</v>
      </c>
      <c r="E43" s="228">
        <f t="shared" si="4"/>
        <v>0</v>
      </c>
      <c r="F43" s="213" t="s">
        <v>22</v>
      </c>
      <c r="G43" s="155"/>
    </row>
    <row r="44" spans="1:8" ht="18.649999999999999" customHeight="1">
      <c r="A44" s="410"/>
      <c r="B44" s="305" t="s">
        <v>298</v>
      </c>
      <c r="C44" s="228">
        <v>12.705</v>
      </c>
      <c r="D44" s="228">
        <v>12.705</v>
      </c>
      <c r="E44" s="228">
        <f t="shared" si="4"/>
        <v>0</v>
      </c>
      <c r="F44" s="213">
        <f>+D44/C44</f>
        <v>1</v>
      </c>
      <c r="G44" s="155"/>
    </row>
    <row r="45" spans="1:8" ht="18.649999999999999" customHeight="1">
      <c r="A45" s="410"/>
      <c r="B45" s="306" t="s">
        <v>109</v>
      </c>
      <c r="C45" s="229">
        <v>0.43</v>
      </c>
      <c r="D45" s="229">
        <v>0.43</v>
      </c>
      <c r="E45" s="229">
        <f t="shared" si="4"/>
        <v>0</v>
      </c>
      <c r="F45" s="213">
        <f>+D45/C45</f>
        <v>1</v>
      </c>
      <c r="G45" s="155"/>
    </row>
    <row r="46" spans="1:8" ht="18.649999999999999" customHeight="1" thickBot="1">
      <c r="A46" s="411"/>
      <c r="B46" s="307" t="s">
        <v>299</v>
      </c>
      <c r="C46" s="231">
        <f>SUM(C41:C45)</f>
        <v>19.523</v>
      </c>
      <c r="D46" s="231">
        <f>SUM(D41:D45)</f>
        <v>19.523</v>
      </c>
      <c r="E46" s="231">
        <f t="shared" ref="E46" si="5">SUM(E41:E45)</f>
        <v>0</v>
      </c>
      <c r="F46" s="218">
        <f>+D46/C46</f>
        <v>1</v>
      </c>
      <c r="G46" s="155"/>
    </row>
    <row r="47" spans="1:8" ht="18.649999999999999" customHeight="1" thickTop="1">
      <c r="A47" s="397" t="s">
        <v>75</v>
      </c>
      <c r="B47" s="397"/>
      <c r="C47" s="224">
        <f>SUM(C46,C40)</f>
        <v>68.533000000000001</v>
      </c>
      <c r="D47" s="224">
        <f t="shared" ref="D47:E47" si="6">SUM(D46,D40)</f>
        <v>68.533000000000001</v>
      </c>
      <c r="E47" s="224">
        <f t="shared" si="6"/>
        <v>0</v>
      </c>
      <c r="F47" s="222">
        <f>+D47/C47</f>
        <v>1</v>
      </c>
      <c r="H47"/>
    </row>
    <row r="50" spans="1:8" ht="17.649999999999999" customHeight="1">
      <c r="A50" s="120" t="s">
        <v>303</v>
      </c>
      <c r="B50" s="121"/>
      <c r="C50" s="121"/>
      <c r="D50" s="121"/>
      <c r="E50" s="121"/>
      <c r="F50" s="121"/>
      <c r="G50" s="121"/>
    </row>
    <row r="51" spans="1:8" ht="17.649999999999999" customHeight="1" thickBot="1">
      <c r="A51" s="5" t="s">
        <v>304</v>
      </c>
      <c r="G51" s="122"/>
    </row>
    <row r="52" spans="1:8" ht="17.649999999999999" customHeight="1">
      <c r="A52" s="398"/>
      <c r="B52" s="399"/>
      <c r="C52" s="402">
        <v>2023</v>
      </c>
      <c r="D52" s="403"/>
      <c r="E52" s="403"/>
      <c r="F52" s="404"/>
      <c r="G52" s="122"/>
    </row>
    <row r="53" spans="1:8" ht="17.649999999999999" customHeight="1">
      <c r="A53" s="400"/>
      <c r="B53" s="401"/>
      <c r="C53" s="146" t="s">
        <v>305</v>
      </c>
      <c r="D53" s="146" t="s">
        <v>306</v>
      </c>
      <c r="E53" s="147" t="s">
        <v>307</v>
      </c>
      <c r="F53" s="148" t="s">
        <v>299</v>
      </c>
      <c r="G53" s="122"/>
    </row>
    <row r="54" spans="1:8" ht="17.649999999999999" customHeight="1">
      <c r="A54" s="390" t="s">
        <v>271</v>
      </c>
      <c r="B54" s="302" t="s">
        <v>308</v>
      </c>
      <c r="C54" s="238">
        <v>0</v>
      </c>
      <c r="D54" s="238">
        <v>970.96243000000004</v>
      </c>
      <c r="E54" s="239">
        <v>1041.1478300000001</v>
      </c>
      <c r="F54" s="232">
        <f>SUM(C54:E54)</f>
        <v>2012.1102600000002</v>
      </c>
      <c r="G54" s="155"/>
    </row>
    <row r="55" spans="1:8" ht="17.649999999999999" customHeight="1">
      <c r="A55" s="391"/>
      <c r="B55" s="303" t="s">
        <v>35</v>
      </c>
      <c r="C55" s="240">
        <v>0</v>
      </c>
      <c r="D55" s="240">
        <v>49</v>
      </c>
      <c r="E55" s="241">
        <v>0</v>
      </c>
      <c r="F55" s="233">
        <f t="shared" ref="F55:F58" si="7">SUM(C55:E55)</f>
        <v>49</v>
      </c>
      <c r="G55" s="155"/>
    </row>
    <row r="56" spans="1:8" ht="17.649999999999999" customHeight="1">
      <c r="A56" s="388" t="s">
        <v>299</v>
      </c>
      <c r="B56" s="389"/>
      <c r="C56" s="238">
        <f>C54+C55</f>
        <v>0</v>
      </c>
      <c r="D56" s="238">
        <f>D54+D55</f>
        <v>1019.96243</v>
      </c>
      <c r="E56" s="238">
        <f>E54+E55</f>
        <v>1041.1478300000001</v>
      </c>
      <c r="F56" s="232">
        <f t="shared" ref="F56" si="8">SUM(F54:F55)</f>
        <v>2061.1102600000004</v>
      </c>
      <c r="G56" s="155"/>
    </row>
    <row r="57" spans="1:8" ht="17.649999999999999" customHeight="1">
      <c r="A57" s="390" t="s">
        <v>309</v>
      </c>
      <c r="B57" s="302" t="s">
        <v>308</v>
      </c>
      <c r="C57" s="242">
        <v>0</v>
      </c>
      <c r="D57" s="242">
        <v>4.4879999999999995</v>
      </c>
      <c r="E57" s="243">
        <v>0</v>
      </c>
      <c r="F57" s="234">
        <f t="shared" si="7"/>
        <v>4.4879999999999995</v>
      </c>
      <c r="G57" s="155"/>
    </row>
    <row r="58" spans="1:8" ht="17.649999999999999" customHeight="1">
      <c r="A58" s="391"/>
      <c r="B58" s="303" t="s">
        <v>35</v>
      </c>
      <c r="C58" s="244">
        <v>0</v>
      </c>
      <c r="D58" s="244">
        <v>19.5</v>
      </c>
      <c r="E58" s="245">
        <v>0</v>
      </c>
      <c r="F58" s="235">
        <f t="shared" si="7"/>
        <v>19.5</v>
      </c>
      <c r="G58" s="155"/>
    </row>
    <row r="59" spans="1:8" ht="17.649999999999999" customHeight="1" thickBot="1">
      <c r="A59" s="392" t="s">
        <v>299</v>
      </c>
      <c r="B59" s="393"/>
      <c r="C59" s="238">
        <f>C57+C58</f>
        <v>0</v>
      </c>
      <c r="D59" s="238">
        <f>D57+D58</f>
        <v>23.988</v>
      </c>
      <c r="E59" s="238">
        <f>E57+E58</f>
        <v>0</v>
      </c>
      <c r="F59" s="236">
        <f t="shared" ref="F59" si="9">SUM(F57:F58)</f>
        <v>23.988</v>
      </c>
      <c r="G59" s="155"/>
    </row>
    <row r="60" spans="1:8" ht="17.649999999999999" customHeight="1" thickTop="1" thickBot="1">
      <c r="A60" s="397" t="s">
        <v>75</v>
      </c>
      <c r="B60" s="397"/>
      <c r="C60" s="246">
        <f>SUM(C59,C56)</f>
        <v>0</v>
      </c>
      <c r="D60" s="246">
        <f>SUM(D59,D56)</f>
        <v>1043.9504300000001</v>
      </c>
      <c r="E60" s="247">
        <f t="shared" ref="E60:F60" si="10">SUM(E59,E56)</f>
        <v>1041.1478300000001</v>
      </c>
      <c r="F60" s="237">
        <f t="shared" si="10"/>
        <v>2085.0982600000002</v>
      </c>
      <c r="H60"/>
    </row>
    <row r="61" spans="1:8">
      <c r="A61" s="5" t="s">
        <v>812</v>
      </c>
      <c r="G61" s="122"/>
    </row>
    <row r="62" spans="1:8">
      <c r="G62" s="122"/>
    </row>
    <row r="63" spans="1:8" ht="17.649999999999999" customHeight="1" thickBot="1">
      <c r="A63" s="5" t="s">
        <v>310</v>
      </c>
      <c r="G63" s="122"/>
    </row>
    <row r="64" spans="1:8" ht="17.649999999999999" customHeight="1">
      <c r="A64" s="398"/>
      <c r="B64" s="399"/>
      <c r="C64" s="402">
        <v>2023</v>
      </c>
      <c r="D64" s="403"/>
      <c r="E64" s="403"/>
      <c r="F64" s="403"/>
      <c r="G64" s="404"/>
    </row>
    <row r="65" spans="1:16" ht="30.65" customHeight="1">
      <c r="A65" s="400"/>
      <c r="B65" s="401"/>
      <c r="C65" s="146" t="s">
        <v>311</v>
      </c>
      <c r="D65" s="146" t="s">
        <v>312</v>
      </c>
      <c r="E65" s="147" t="s">
        <v>313</v>
      </c>
      <c r="F65" s="149" t="s">
        <v>109</v>
      </c>
      <c r="G65" s="148" t="s">
        <v>299</v>
      </c>
    </row>
    <row r="66" spans="1:16" ht="17.649999999999999" customHeight="1">
      <c r="A66" s="390" t="s">
        <v>271</v>
      </c>
      <c r="B66" s="302" t="s">
        <v>308</v>
      </c>
      <c r="C66" s="248">
        <v>819.62134499999979</v>
      </c>
      <c r="D66" s="248">
        <v>13.92770100000098</v>
      </c>
      <c r="E66" s="248">
        <v>0</v>
      </c>
      <c r="F66" s="248">
        <v>0</v>
      </c>
      <c r="G66" s="249">
        <f>SUM(C66:F66)</f>
        <v>833.54904600000077</v>
      </c>
    </row>
    <row r="67" spans="1:16" ht="17.649999999999999" customHeight="1">
      <c r="A67" s="391"/>
      <c r="B67" s="303" t="s">
        <v>35</v>
      </c>
      <c r="C67" s="250">
        <v>0</v>
      </c>
      <c r="D67" s="250">
        <v>0</v>
      </c>
      <c r="E67" s="250">
        <v>0</v>
      </c>
      <c r="F67" s="250">
        <v>0</v>
      </c>
      <c r="G67" s="251">
        <f t="shared" ref="G67:G71" si="11">SUM(C67:F67)</f>
        <v>0</v>
      </c>
    </row>
    <row r="68" spans="1:16" ht="17.649999999999999" customHeight="1">
      <c r="A68" s="388" t="s">
        <v>299</v>
      </c>
      <c r="B68" s="389"/>
      <c r="C68" s="252">
        <f>SUM(C66:C67)</f>
        <v>819.62134499999979</v>
      </c>
      <c r="D68" s="252">
        <f t="shared" ref="D68:F68" si="12">SUM(D66:D67)</f>
        <v>13.92770100000098</v>
      </c>
      <c r="E68" s="252">
        <f t="shared" si="12"/>
        <v>0</v>
      </c>
      <c r="F68" s="252">
        <f t="shared" si="12"/>
        <v>0</v>
      </c>
      <c r="G68" s="253">
        <f t="shared" si="11"/>
        <v>833.54904600000077</v>
      </c>
    </row>
    <row r="69" spans="1:16" ht="17.649999999999999" customHeight="1">
      <c r="A69" s="390" t="s">
        <v>309</v>
      </c>
      <c r="B69" s="302" t="s">
        <v>308</v>
      </c>
      <c r="C69" s="248">
        <v>0.63500000000000001</v>
      </c>
      <c r="D69" s="248">
        <v>0.12000000000000011</v>
      </c>
      <c r="E69" s="248">
        <v>0</v>
      </c>
      <c r="F69" s="248">
        <v>0</v>
      </c>
      <c r="G69" s="254">
        <f t="shared" si="11"/>
        <v>0.75500000000000012</v>
      </c>
    </row>
    <row r="70" spans="1:16" ht="17.649999999999999" customHeight="1">
      <c r="A70" s="391"/>
      <c r="B70" s="303" t="s">
        <v>35</v>
      </c>
      <c r="C70" s="250">
        <v>0</v>
      </c>
      <c r="D70" s="250">
        <v>0</v>
      </c>
      <c r="E70" s="255">
        <v>0</v>
      </c>
      <c r="F70" s="255">
        <v>0</v>
      </c>
      <c r="G70" s="256">
        <f t="shared" si="11"/>
        <v>0</v>
      </c>
    </row>
    <row r="71" spans="1:16" ht="17.649999999999999" customHeight="1" thickBot="1">
      <c r="A71" s="392" t="s">
        <v>299</v>
      </c>
      <c r="B71" s="393"/>
      <c r="C71" s="257">
        <f>SUM(C69:C70)</f>
        <v>0.63500000000000001</v>
      </c>
      <c r="D71" s="257">
        <f t="shared" ref="D71:F71" si="13">SUM(D69:D70)</f>
        <v>0.12000000000000011</v>
      </c>
      <c r="E71" s="258">
        <f t="shared" si="13"/>
        <v>0</v>
      </c>
      <c r="F71" s="258">
        <f t="shared" si="13"/>
        <v>0</v>
      </c>
      <c r="G71" s="259">
        <f t="shared" si="11"/>
        <v>0.75500000000000012</v>
      </c>
    </row>
    <row r="72" spans="1:16" ht="17.649999999999999" customHeight="1" thickTop="1" thickBot="1">
      <c r="A72" s="394" t="s">
        <v>75</v>
      </c>
      <c r="B72" s="394"/>
      <c r="C72" s="246">
        <f>SUM(C68,C71)</f>
        <v>820.25634499999978</v>
      </c>
      <c r="D72" s="246">
        <f t="shared" ref="D72:G72" si="14">SUM(D68,D71)</f>
        <v>14.047701000000981</v>
      </c>
      <c r="E72" s="247">
        <f t="shared" si="14"/>
        <v>0</v>
      </c>
      <c r="F72" s="260">
        <f t="shared" si="14"/>
        <v>0</v>
      </c>
      <c r="G72" s="261">
        <f t="shared" si="14"/>
        <v>834.30404600000077</v>
      </c>
    </row>
    <row r="73" spans="1:16">
      <c r="A73" s="5" t="s">
        <v>813</v>
      </c>
    </row>
    <row r="76" spans="1:16" s="329" customFormat="1" ht="18" customHeight="1">
      <c r="A76" s="354" t="s">
        <v>835</v>
      </c>
      <c r="B76" s="354"/>
      <c r="C76" s="354"/>
      <c r="D76" s="354"/>
      <c r="E76" s="354"/>
      <c r="F76" s="354"/>
      <c r="G76" s="354"/>
      <c r="H76" s="354"/>
      <c r="I76" s="354"/>
      <c r="J76" s="354"/>
      <c r="K76" s="354"/>
      <c r="L76" s="354"/>
      <c r="M76" s="354"/>
      <c r="N76" s="354"/>
      <c r="O76" s="354"/>
      <c r="P76" s="354"/>
    </row>
    <row r="77" spans="1:16">
      <c r="A77" s="395"/>
      <c r="B77" s="344">
        <v>2018</v>
      </c>
      <c r="C77" s="344"/>
      <c r="D77" s="344"/>
      <c r="E77" s="344">
        <v>2019</v>
      </c>
      <c r="F77" s="344"/>
      <c r="G77" s="344"/>
      <c r="H77" s="344">
        <v>2020</v>
      </c>
      <c r="I77" s="344"/>
      <c r="J77" s="344"/>
      <c r="K77" s="344">
        <v>2021</v>
      </c>
      <c r="L77" s="344"/>
      <c r="M77" s="344"/>
      <c r="N77" s="396">
        <v>2022</v>
      </c>
      <c r="O77" s="396"/>
      <c r="P77" s="396"/>
    </row>
    <row r="78" spans="1:16" ht="30">
      <c r="A78" s="395"/>
      <c r="B78" s="61" t="s">
        <v>314</v>
      </c>
      <c r="C78" s="61" t="s">
        <v>315</v>
      </c>
      <c r="D78" s="61" t="s">
        <v>316</v>
      </c>
      <c r="E78" s="61" t="s">
        <v>314</v>
      </c>
      <c r="F78" s="61" t="s">
        <v>315</v>
      </c>
      <c r="G78" s="61" t="s">
        <v>316</v>
      </c>
      <c r="H78" s="61" t="s">
        <v>314</v>
      </c>
      <c r="I78" s="61" t="s">
        <v>315</v>
      </c>
      <c r="J78" s="61" t="s">
        <v>316</v>
      </c>
      <c r="K78" s="61" t="s">
        <v>314</v>
      </c>
      <c r="L78" s="61" t="s">
        <v>315</v>
      </c>
      <c r="M78" s="61" t="s">
        <v>316</v>
      </c>
      <c r="N78" s="61" t="s">
        <v>314</v>
      </c>
      <c r="O78" s="61" t="s">
        <v>315</v>
      </c>
      <c r="P78" s="61" t="s">
        <v>316</v>
      </c>
    </row>
    <row r="79" spans="1:16">
      <c r="A79" s="13" t="s">
        <v>275</v>
      </c>
      <c r="B79" s="18">
        <v>671</v>
      </c>
      <c r="C79" s="18">
        <v>668</v>
      </c>
      <c r="D79" s="62">
        <v>0.996</v>
      </c>
      <c r="E79" s="18">
        <v>886</v>
      </c>
      <c r="F79" s="18">
        <v>885</v>
      </c>
      <c r="G79" s="62">
        <v>0.996</v>
      </c>
      <c r="H79" s="18">
        <v>869.74</v>
      </c>
      <c r="I79" s="18">
        <v>869.74</v>
      </c>
      <c r="J79" s="62">
        <v>1</v>
      </c>
      <c r="K79" s="18">
        <v>832.61650000000009</v>
      </c>
      <c r="L79" s="18">
        <v>832.61650000000009</v>
      </c>
      <c r="M79" s="62">
        <f>L79/K79</f>
        <v>1</v>
      </c>
      <c r="N79" s="15">
        <v>797</v>
      </c>
      <c r="O79" s="15">
        <v>797</v>
      </c>
      <c r="P79" s="154">
        <f t="shared" ref="P79:P88" si="15">O79/N79</f>
        <v>1</v>
      </c>
    </row>
    <row r="80" spans="1:16">
      <c r="A80" s="13" t="s">
        <v>317</v>
      </c>
      <c r="B80" s="18">
        <v>436</v>
      </c>
      <c r="C80" s="18">
        <v>436</v>
      </c>
      <c r="D80" s="62">
        <v>1</v>
      </c>
      <c r="E80" s="18">
        <v>429</v>
      </c>
      <c r="F80" s="18">
        <v>429</v>
      </c>
      <c r="G80" s="62">
        <v>1</v>
      </c>
      <c r="H80" s="18">
        <v>424.86</v>
      </c>
      <c r="I80" s="18">
        <v>424.45</v>
      </c>
      <c r="J80" s="62">
        <v>0.999</v>
      </c>
      <c r="K80" s="18">
        <v>455.54627600000003</v>
      </c>
      <c r="L80" s="18">
        <v>454.36127600000003</v>
      </c>
      <c r="M80" s="62">
        <f t="shared" ref="M80:M89" si="16">L80/K80</f>
        <v>0.9973987275005185</v>
      </c>
      <c r="N80" s="15">
        <v>481</v>
      </c>
      <c r="O80" s="15">
        <v>480</v>
      </c>
      <c r="P80" s="154">
        <f t="shared" si="15"/>
        <v>0.99792099792099798</v>
      </c>
    </row>
    <row r="81" spans="1:16">
      <c r="A81" s="13" t="s">
        <v>293</v>
      </c>
      <c r="B81" s="18">
        <v>848</v>
      </c>
      <c r="C81" s="18">
        <v>848</v>
      </c>
      <c r="D81" s="62">
        <v>1</v>
      </c>
      <c r="E81" s="18">
        <v>859</v>
      </c>
      <c r="F81" s="18">
        <v>858</v>
      </c>
      <c r="G81" s="62">
        <v>0.999</v>
      </c>
      <c r="H81" s="18">
        <v>858.68</v>
      </c>
      <c r="I81" s="18">
        <v>853.38</v>
      </c>
      <c r="J81" s="62">
        <v>0.99380000000000002</v>
      </c>
      <c r="K81" s="18">
        <v>878.06184899999994</v>
      </c>
      <c r="L81" s="18">
        <v>878.06184899999994</v>
      </c>
      <c r="M81" s="62">
        <f t="shared" si="16"/>
        <v>1</v>
      </c>
      <c r="N81" s="15">
        <v>968</v>
      </c>
      <c r="O81" s="15">
        <v>968</v>
      </c>
      <c r="P81" s="154">
        <f t="shared" si="15"/>
        <v>1</v>
      </c>
    </row>
    <row r="82" spans="1:16">
      <c r="A82" s="13" t="s">
        <v>294</v>
      </c>
      <c r="B82" s="18">
        <v>261</v>
      </c>
      <c r="C82" s="18">
        <v>261</v>
      </c>
      <c r="D82" s="62">
        <v>1</v>
      </c>
      <c r="E82" s="18">
        <v>266</v>
      </c>
      <c r="F82" s="18">
        <v>265</v>
      </c>
      <c r="G82" s="62">
        <v>0.996</v>
      </c>
      <c r="H82" s="18">
        <v>275.18</v>
      </c>
      <c r="I82" s="18">
        <v>267.38</v>
      </c>
      <c r="J82" s="62">
        <v>0.97330000000000005</v>
      </c>
      <c r="K82" s="18">
        <v>281.00420000000003</v>
      </c>
      <c r="L82" s="18">
        <v>281.00240000000002</v>
      </c>
      <c r="M82" s="62">
        <f t="shared" si="16"/>
        <v>0.99999359440179181</v>
      </c>
      <c r="N82" s="15">
        <v>324</v>
      </c>
      <c r="O82" s="15">
        <v>324</v>
      </c>
      <c r="P82" s="154">
        <f t="shared" si="15"/>
        <v>1</v>
      </c>
    </row>
    <row r="83" spans="1:16">
      <c r="A83" s="13" t="s">
        <v>318</v>
      </c>
      <c r="B83" s="18">
        <v>22</v>
      </c>
      <c r="C83" s="18">
        <v>19</v>
      </c>
      <c r="D83" s="62">
        <v>0.86399999999999999</v>
      </c>
      <c r="E83" s="18">
        <v>19</v>
      </c>
      <c r="F83" s="18">
        <v>16</v>
      </c>
      <c r="G83" s="62">
        <v>0.84199999999999997</v>
      </c>
      <c r="H83" s="18">
        <v>18.22</v>
      </c>
      <c r="I83" s="18">
        <v>15.17</v>
      </c>
      <c r="J83" s="62">
        <v>0.83230000000000004</v>
      </c>
      <c r="K83" s="18">
        <v>18.40043</v>
      </c>
      <c r="L83" s="18">
        <v>15.631430000000002</v>
      </c>
      <c r="M83" s="62">
        <f t="shared" si="16"/>
        <v>0.84951438634858001</v>
      </c>
      <c r="N83" s="15">
        <v>18</v>
      </c>
      <c r="O83" s="15">
        <v>16</v>
      </c>
      <c r="P83" s="154">
        <f t="shared" ref="P83" si="17">O83/N83</f>
        <v>0.88888888888888884</v>
      </c>
    </row>
    <row r="84" spans="1:16">
      <c r="A84" s="13" t="s">
        <v>280</v>
      </c>
      <c r="B84" s="18">
        <v>4</v>
      </c>
      <c r="C84" s="18">
        <v>4</v>
      </c>
      <c r="D84" s="62">
        <v>1</v>
      </c>
      <c r="E84" s="18">
        <v>4</v>
      </c>
      <c r="F84" s="18">
        <v>4</v>
      </c>
      <c r="G84" s="62">
        <v>1</v>
      </c>
      <c r="H84" s="18">
        <v>5.15</v>
      </c>
      <c r="I84" s="18">
        <v>5.07</v>
      </c>
      <c r="J84" s="62">
        <v>0.9849</v>
      </c>
      <c r="K84" s="18">
        <v>5.6269</v>
      </c>
      <c r="L84" s="18">
        <v>5.5236999999999998</v>
      </c>
      <c r="M84" s="62">
        <f t="shared" si="16"/>
        <v>0.98165952833709502</v>
      </c>
      <c r="N84" s="15">
        <v>4</v>
      </c>
      <c r="O84" s="15">
        <v>4</v>
      </c>
      <c r="P84" s="154">
        <f t="shared" si="15"/>
        <v>1</v>
      </c>
    </row>
    <row r="85" spans="1:16">
      <c r="A85" s="13" t="s">
        <v>296</v>
      </c>
      <c r="B85" s="18">
        <v>68</v>
      </c>
      <c r="C85" s="18">
        <v>50</v>
      </c>
      <c r="D85" s="62">
        <v>0.73499999999999999</v>
      </c>
      <c r="E85" s="18">
        <v>68</v>
      </c>
      <c r="F85" s="18">
        <v>46</v>
      </c>
      <c r="G85" s="62">
        <v>0.67600000000000005</v>
      </c>
      <c r="H85" s="18">
        <v>60.23</v>
      </c>
      <c r="I85" s="18">
        <v>50.23</v>
      </c>
      <c r="J85" s="62">
        <v>0.83389999999999997</v>
      </c>
      <c r="K85" s="18">
        <v>55.563990000000004</v>
      </c>
      <c r="L85" s="18">
        <v>45.519990000000007</v>
      </c>
      <c r="M85" s="62">
        <f t="shared" si="16"/>
        <v>0.81923544367494139</v>
      </c>
      <c r="N85" s="15">
        <v>58</v>
      </c>
      <c r="O85" s="15">
        <v>50</v>
      </c>
      <c r="P85" s="154">
        <f t="shared" si="15"/>
        <v>0.86206896551724133</v>
      </c>
    </row>
    <row r="86" spans="1:16">
      <c r="A86" s="13" t="s">
        <v>319</v>
      </c>
      <c r="B86" s="18">
        <v>36</v>
      </c>
      <c r="C86" s="18">
        <v>36</v>
      </c>
      <c r="D86" s="62">
        <v>1</v>
      </c>
      <c r="E86" s="18">
        <v>20</v>
      </c>
      <c r="F86" s="18">
        <v>19</v>
      </c>
      <c r="G86" s="62">
        <v>0.95</v>
      </c>
      <c r="H86" s="18">
        <v>17.18</v>
      </c>
      <c r="I86" s="18">
        <v>17.16</v>
      </c>
      <c r="J86" s="62">
        <v>0.99880000000000002</v>
      </c>
      <c r="K86" s="18">
        <v>20.6799</v>
      </c>
      <c r="L86" s="18">
        <v>20.6799</v>
      </c>
      <c r="M86" s="62">
        <f t="shared" si="16"/>
        <v>1</v>
      </c>
      <c r="N86" s="15">
        <v>4</v>
      </c>
      <c r="O86" s="15">
        <v>4</v>
      </c>
      <c r="P86" s="154">
        <f t="shared" si="15"/>
        <v>1</v>
      </c>
    </row>
    <row r="87" spans="1:16">
      <c r="A87" s="13" t="s">
        <v>320</v>
      </c>
      <c r="B87" s="18">
        <v>2</v>
      </c>
      <c r="C87" s="18">
        <v>2</v>
      </c>
      <c r="D87" s="62">
        <v>1</v>
      </c>
      <c r="E87" s="18">
        <v>3</v>
      </c>
      <c r="F87" s="18">
        <v>3</v>
      </c>
      <c r="G87" s="62">
        <v>1</v>
      </c>
      <c r="H87" s="18">
        <v>1</v>
      </c>
      <c r="I87" s="18">
        <v>0.99</v>
      </c>
      <c r="J87" s="62">
        <v>0.98899999999999999</v>
      </c>
      <c r="K87" s="18">
        <v>1.389</v>
      </c>
      <c r="L87" s="18">
        <v>1.389</v>
      </c>
      <c r="M87" s="62">
        <f t="shared" si="16"/>
        <v>1</v>
      </c>
      <c r="N87" s="470">
        <v>20</v>
      </c>
      <c r="O87" s="470">
        <v>19</v>
      </c>
      <c r="P87" s="471">
        <f t="shared" si="15"/>
        <v>0.95</v>
      </c>
    </row>
    <row r="88" spans="1:16">
      <c r="A88" s="13" t="s">
        <v>283</v>
      </c>
      <c r="B88" s="18">
        <v>2</v>
      </c>
      <c r="C88" s="18">
        <v>2</v>
      </c>
      <c r="D88" s="62">
        <v>1</v>
      </c>
      <c r="E88" s="18">
        <v>2</v>
      </c>
      <c r="F88" s="18">
        <v>2</v>
      </c>
      <c r="G88" s="62">
        <v>1</v>
      </c>
      <c r="H88" s="18">
        <v>2.67</v>
      </c>
      <c r="I88" s="18">
        <v>2.67</v>
      </c>
      <c r="J88" s="62">
        <v>1</v>
      </c>
      <c r="K88" s="18">
        <v>2.3416299999999999</v>
      </c>
      <c r="L88" s="18">
        <v>2.3416299999999999</v>
      </c>
      <c r="M88" s="62">
        <f t="shared" si="16"/>
        <v>1</v>
      </c>
      <c r="N88" s="470">
        <v>2</v>
      </c>
      <c r="O88" s="470">
        <v>2</v>
      </c>
      <c r="P88" s="471">
        <f t="shared" si="15"/>
        <v>1</v>
      </c>
    </row>
    <row r="89" spans="1:16">
      <c r="A89" s="13" t="s">
        <v>222</v>
      </c>
      <c r="B89" s="18">
        <v>0</v>
      </c>
      <c r="C89" s="18">
        <v>0</v>
      </c>
      <c r="D89" s="62" t="s">
        <v>11</v>
      </c>
      <c r="E89" s="18">
        <v>1</v>
      </c>
      <c r="F89" s="18">
        <v>1</v>
      </c>
      <c r="G89" s="62">
        <v>1</v>
      </c>
      <c r="H89" s="18">
        <v>2.95</v>
      </c>
      <c r="I89" s="18">
        <v>2.95</v>
      </c>
      <c r="J89" s="62">
        <v>1</v>
      </c>
      <c r="K89" s="18">
        <v>19.600000000000001</v>
      </c>
      <c r="L89" s="18">
        <v>19.600000000000001</v>
      </c>
      <c r="M89" s="62">
        <f t="shared" si="16"/>
        <v>1</v>
      </c>
      <c r="N89" s="470">
        <v>3</v>
      </c>
      <c r="O89" s="470">
        <v>3</v>
      </c>
      <c r="P89" s="471" t="s">
        <v>22</v>
      </c>
    </row>
    <row r="90" spans="1:16">
      <c r="A90" s="53" t="s">
        <v>75</v>
      </c>
      <c r="B90" s="18">
        <v>2350</v>
      </c>
      <c r="C90" s="18">
        <v>2326</v>
      </c>
      <c r="D90" s="62">
        <v>0.99</v>
      </c>
      <c r="E90" s="18">
        <v>2557</v>
      </c>
      <c r="F90" s="18">
        <v>2528</v>
      </c>
      <c r="G90" s="62">
        <v>0.98899999999999999</v>
      </c>
      <c r="H90" s="18">
        <v>2535.87</v>
      </c>
      <c r="I90" s="18">
        <v>2509.64</v>
      </c>
      <c r="J90" s="62">
        <v>0.98970000000000002</v>
      </c>
      <c r="K90" s="18">
        <f>SUM(K79:K89)</f>
        <v>2570.8306750000002</v>
      </c>
      <c r="L90" s="18">
        <f>SUM(L79:L89)</f>
        <v>2556.7276750000005</v>
      </c>
      <c r="M90" s="62">
        <f>L90/K90</f>
        <v>0.99451422447337978</v>
      </c>
      <c r="N90" s="472">
        <f t="shared" ref="N90:O90" si="18">SUM(N79:N89)</f>
        <v>2679</v>
      </c>
      <c r="O90" s="472">
        <f t="shared" si="18"/>
        <v>2667</v>
      </c>
      <c r="P90" s="471">
        <v>0.99551234106207931</v>
      </c>
    </row>
    <row r="91" spans="1:16" s="329" customFormat="1">
      <c r="A91" s="113" t="s">
        <v>814</v>
      </c>
      <c r="B91" s="335"/>
      <c r="C91" s="335"/>
      <c r="D91" s="335"/>
      <c r="E91" s="335"/>
      <c r="F91" s="335"/>
      <c r="G91" s="335"/>
      <c r="H91" s="335"/>
      <c r="I91" s="335"/>
      <c r="J91" s="335"/>
    </row>
  </sheetData>
  <mergeCells count="31">
    <mergeCell ref="A52:B53"/>
    <mergeCell ref="A57:A58"/>
    <mergeCell ref="A59:B59"/>
    <mergeCell ref="A21:A23"/>
    <mergeCell ref="A24:B24"/>
    <mergeCell ref="A29:A40"/>
    <mergeCell ref="B29:F29"/>
    <mergeCell ref="A41:A46"/>
    <mergeCell ref="C52:F52"/>
    <mergeCell ref="A54:A55"/>
    <mergeCell ref="A4:J4"/>
    <mergeCell ref="A6:C6"/>
    <mergeCell ref="A7:A20"/>
    <mergeCell ref="B7:F7"/>
    <mergeCell ref="A47:B47"/>
    <mergeCell ref="A60:B60"/>
    <mergeCell ref="A64:B65"/>
    <mergeCell ref="C64:G64"/>
    <mergeCell ref="A66:A67"/>
    <mergeCell ref="A56:B56"/>
    <mergeCell ref="A68:B68"/>
    <mergeCell ref="A69:A70"/>
    <mergeCell ref="A71:B71"/>
    <mergeCell ref="A72:B72"/>
    <mergeCell ref="K77:M77"/>
    <mergeCell ref="A77:A78"/>
    <mergeCell ref="B77:D77"/>
    <mergeCell ref="E77:G77"/>
    <mergeCell ref="H77:J77"/>
    <mergeCell ref="A76:P76"/>
    <mergeCell ref="N77:P77"/>
  </mergeCells>
  <phoneticPr fontId="1"/>
  <hyperlinks>
    <hyperlink ref="P1" location="目次!A1" display="目次に戻る" xr:uid="{9A46931E-413F-4883-B804-483D1D1A6F20}"/>
    <hyperlink ref="F1" location="Contents!A1" display="Contents" xr:uid="{2DA11794-A09C-436E-AA78-19A4E4FBB20B}"/>
  </hyperlinks>
  <pageMargins left="0.7" right="0.7" top="0.75" bottom="0.75" header="0.3" footer="0.3"/>
  <pageSetup paperSize="9" scale="45" fitToWidth="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23"/>
  <sheetViews>
    <sheetView topLeftCell="A14" zoomScale="75" zoomScaleNormal="75" workbookViewId="0">
      <selection activeCell="D8" sqref="D8"/>
    </sheetView>
  </sheetViews>
  <sheetFormatPr defaultColWidth="9" defaultRowHeight="15"/>
  <cols>
    <col min="1" max="2" width="28.5" style="5" customWidth="1"/>
    <col min="3" max="4" width="16.75" style="5" customWidth="1"/>
    <col min="5" max="6" width="18.08203125" style="5" customWidth="1"/>
    <col min="7" max="7" width="69" style="5" customWidth="1"/>
    <col min="8" max="16384" width="9" style="5"/>
  </cols>
  <sheetData>
    <row r="1" spans="1:8" ht="18">
      <c r="H1" s="105" t="s">
        <v>31</v>
      </c>
    </row>
    <row r="2" spans="1:8" ht="19.5">
      <c r="A2" s="7" t="s">
        <v>208</v>
      </c>
      <c r="B2" s="7"/>
      <c r="C2" s="7"/>
      <c r="D2" s="7"/>
    </row>
    <row r="3" spans="1:8" ht="19.5">
      <c r="A3" s="7"/>
      <c r="B3" s="7"/>
      <c r="C3" s="7"/>
      <c r="D3" s="7"/>
    </row>
    <row r="4" spans="1:8" ht="15" customHeight="1">
      <c r="A4" s="357" t="s">
        <v>321</v>
      </c>
      <c r="B4" s="357"/>
      <c r="C4" s="357"/>
      <c r="D4" s="357"/>
      <c r="E4" s="357"/>
      <c r="F4" s="357"/>
      <c r="G4" s="357"/>
    </row>
    <row r="5" spans="1:8" ht="15" customHeight="1">
      <c r="A5" s="382" t="s">
        <v>322</v>
      </c>
      <c r="B5" s="382" t="s">
        <v>323</v>
      </c>
      <c r="C5" s="382" t="s">
        <v>324</v>
      </c>
      <c r="D5" s="382" t="s">
        <v>329</v>
      </c>
      <c r="E5" s="358" t="s">
        <v>325</v>
      </c>
      <c r="F5" s="359"/>
      <c r="G5" s="382" t="s">
        <v>326</v>
      </c>
    </row>
    <row r="6" spans="1:8" ht="45">
      <c r="A6" s="384"/>
      <c r="B6" s="384"/>
      <c r="C6" s="384"/>
      <c r="D6" s="384"/>
      <c r="E6" s="10" t="s">
        <v>327</v>
      </c>
      <c r="F6" s="10" t="s">
        <v>328</v>
      </c>
      <c r="G6" s="384"/>
    </row>
    <row r="7" spans="1:8" ht="60">
      <c r="A7" s="13" t="s">
        <v>330</v>
      </c>
      <c r="B7" s="13" t="s">
        <v>341</v>
      </c>
      <c r="C7" s="262">
        <v>180314</v>
      </c>
      <c r="D7" s="262">
        <v>144228</v>
      </c>
      <c r="E7" s="32">
        <v>62</v>
      </c>
      <c r="F7" s="275" t="s">
        <v>828</v>
      </c>
      <c r="G7" s="46" t="s">
        <v>353</v>
      </c>
      <c r="H7" s="155"/>
    </row>
    <row r="8" spans="1:8" ht="45">
      <c r="A8" s="13" t="s">
        <v>331</v>
      </c>
      <c r="B8" s="13" t="s">
        <v>342</v>
      </c>
      <c r="C8" s="262">
        <v>271443</v>
      </c>
      <c r="D8" s="262">
        <v>228549</v>
      </c>
      <c r="E8" s="32">
        <v>66</v>
      </c>
      <c r="F8" s="32">
        <v>0</v>
      </c>
      <c r="G8" s="46" t="s">
        <v>354</v>
      </c>
      <c r="H8" s="155"/>
    </row>
    <row r="9" spans="1:8" ht="60">
      <c r="A9" s="13" t="s">
        <v>332</v>
      </c>
      <c r="B9" s="13" t="s">
        <v>343</v>
      </c>
      <c r="C9" s="262">
        <v>195320</v>
      </c>
      <c r="D9" s="262">
        <v>136673</v>
      </c>
      <c r="E9" s="32">
        <v>60</v>
      </c>
      <c r="F9" s="32">
        <v>0</v>
      </c>
      <c r="G9" s="46" t="s">
        <v>355</v>
      </c>
      <c r="H9" s="155"/>
    </row>
    <row r="10" spans="1:8" ht="64.900000000000006" customHeight="1">
      <c r="A10" s="13" t="s">
        <v>333</v>
      </c>
      <c r="B10" s="13" t="s">
        <v>344</v>
      </c>
      <c r="C10" s="473">
        <v>426954</v>
      </c>
      <c r="D10" s="263">
        <v>216006.56909999999</v>
      </c>
      <c r="E10" s="32">
        <v>63</v>
      </c>
      <c r="F10" s="32">
        <v>0</v>
      </c>
      <c r="G10" s="46" t="s">
        <v>356</v>
      </c>
      <c r="H10" s="155"/>
    </row>
    <row r="11" spans="1:8" ht="66.400000000000006" customHeight="1">
      <c r="A11" s="13" t="s">
        <v>334</v>
      </c>
      <c r="B11" s="13" t="s">
        <v>345</v>
      </c>
      <c r="C11" s="262">
        <v>200820.36</v>
      </c>
      <c r="D11" s="262">
        <v>152124</v>
      </c>
      <c r="E11" s="32">
        <v>61</v>
      </c>
      <c r="F11" s="32">
        <v>0</v>
      </c>
      <c r="G11" s="46" t="s">
        <v>354</v>
      </c>
      <c r="H11" s="155"/>
    </row>
    <row r="12" spans="1:8" ht="75">
      <c r="A12" s="13" t="s">
        <v>335</v>
      </c>
      <c r="B12" s="13" t="s">
        <v>346</v>
      </c>
      <c r="C12" s="262">
        <v>83230</v>
      </c>
      <c r="D12" s="262">
        <v>46233</v>
      </c>
      <c r="E12" s="32">
        <v>58</v>
      </c>
      <c r="F12" s="32">
        <v>0</v>
      </c>
      <c r="G12" s="46" t="s">
        <v>357</v>
      </c>
      <c r="H12" s="155"/>
    </row>
    <row r="13" spans="1:8" ht="75">
      <c r="A13" s="13" t="s">
        <v>336</v>
      </c>
      <c r="B13" s="13" t="s">
        <v>347</v>
      </c>
      <c r="C13" s="262">
        <v>73878.89999999998</v>
      </c>
      <c r="D13" s="262">
        <v>22898.080000000002</v>
      </c>
      <c r="E13" s="32">
        <v>63</v>
      </c>
      <c r="F13" s="32">
        <v>1</v>
      </c>
      <c r="G13" s="46" t="s">
        <v>358</v>
      </c>
      <c r="H13" s="155"/>
    </row>
    <row r="14" spans="1:8" ht="62.65" customHeight="1">
      <c r="A14" s="13" t="s">
        <v>337</v>
      </c>
      <c r="B14" s="13" t="s">
        <v>348</v>
      </c>
      <c r="C14" s="262">
        <v>63841.599999999999</v>
      </c>
      <c r="D14" s="262">
        <v>29921</v>
      </c>
      <c r="E14" s="32">
        <v>66</v>
      </c>
      <c r="F14" s="32">
        <v>1</v>
      </c>
      <c r="G14" s="46" t="s">
        <v>359</v>
      </c>
      <c r="H14" s="155"/>
    </row>
    <row r="15" spans="1:8" ht="75">
      <c r="A15" s="13" t="s">
        <v>338</v>
      </c>
      <c r="B15" s="13" t="s">
        <v>349</v>
      </c>
      <c r="C15" s="262">
        <v>102771.30000000016</v>
      </c>
      <c r="D15" s="262">
        <v>64120</v>
      </c>
      <c r="E15" s="32">
        <v>65</v>
      </c>
      <c r="F15" s="32">
        <v>2</v>
      </c>
      <c r="G15" s="46" t="s">
        <v>360</v>
      </c>
      <c r="H15" s="155"/>
    </row>
    <row r="16" spans="1:8" ht="90">
      <c r="A16" s="13" t="s">
        <v>339</v>
      </c>
      <c r="B16" s="13" t="s">
        <v>350</v>
      </c>
      <c r="C16" s="262">
        <v>51420.999999999978</v>
      </c>
      <c r="D16" s="262">
        <v>32505.999999999993</v>
      </c>
      <c r="E16" s="32">
        <v>92</v>
      </c>
      <c r="F16" s="32">
        <v>2</v>
      </c>
      <c r="G16" s="46" t="s">
        <v>361</v>
      </c>
      <c r="H16" s="155"/>
    </row>
    <row r="17" spans="1:8" ht="60">
      <c r="A17" s="13" t="s">
        <v>340</v>
      </c>
      <c r="B17" s="13" t="s">
        <v>351</v>
      </c>
      <c r="C17" s="262">
        <v>15995</v>
      </c>
      <c r="D17" s="262">
        <v>15808</v>
      </c>
      <c r="E17" s="32">
        <v>106</v>
      </c>
      <c r="F17" s="32">
        <v>1</v>
      </c>
      <c r="G17" s="46" t="s">
        <v>362</v>
      </c>
      <c r="H17" s="155"/>
    </row>
    <row r="18" spans="1:8">
      <c r="A18" s="5" t="s">
        <v>352</v>
      </c>
    </row>
    <row r="19" spans="1:8" s="40" customFormat="1">
      <c r="A19" s="40" t="s">
        <v>845</v>
      </c>
    </row>
    <row r="23" spans="1:8">
      <c r="C23" s="64"/>
      <c r="D23" s="64"/>
      <c r="E23" s="64"/>
    </row>
  </sheetData>
  <mergeCells count="7">
    <mergeCell ref="A4:G4"/>
    <mergeCell ref="G5:G6"/>
    <mergeCell ref="A5:A6"/>
    <mergeCell ref="B5:B6"/>
    <mergeCell ref="C5:C6"/>
    <mergeCell ref="D5:D6"/>
    <mergeCell ref="E5:F5"/>
  </mergeCells>
  <phoneticPr fontId="1"/>
  <hyperlinks>
    <hyperlink ref="H1" location="Contents!A1" display="Contents" xr:uid="{E7009F7C-CF3B-4D53-AF16-FE08ADF1F3C7}"/>
  </hyperlinks>
  <pageMargins left="0.7" right="0.7" top="0.75" bottom="0.75" header="0.3" footer="0.3"/>
  <pageSetup paperSize="9" scale="3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D832F-6A4E-4F57-B397-7DD994CBAB3B}">
  <sheetPr>
    <pageSetUpPr fitToPage="1"/>
  </sheetPr>
  <dimension ref="A1:O36"/>
  <sheetViews>
    <sheetView zoomScale="82" zoomScaleNormal="82" workbookViewId="0">
      <selection activeCell="H14" sqref="H14"/>
    </sheetView>
  </sheetViews>
  <sheetFormatPr defaultColWidth="9" defaultRowHeight="13.5"/>
  <cols>
    <col min="1" max="1" width="17.75" style="4" customWidth="1"/>
    <col min="2" max="2" width="23.58203125" style="54" customWidth="1"/>
    <col min="3" max="3" width="10.58203125" style="4" customWidth="1"/>
    <col min="4" max="4" width="11.08203125" style="4" customWidth="1"/>
    <col min="5" max="5" width="12.08203125" style="4" customWidth="1"/>
    <col min="6" max="6" width="6.08203125" style="4" customWidth="1"/>
    <col min="7" max="7" width="9.25" style="4" bestFit="1" customWidth="1"/>
    <col min="8" max="8" width="9.58203125" style="4" customWidth="1"/>
    <col min="9" max="10" width="13.25" style="4" bestFit="1" customWidth="1"/>
    <col min="11" max="11" width="11.5" style="4" bestFit="1" customWidth="1"/>
    <col min="12" max="13" width="9.25" style="4" bestFit="1" customWidth="1"/>
    <col min="14" max="14" width="11.5" style="4" bestFit="1" customWidth="1"/>
    <col min="15" max="15" width="13.25" style="4" bestFit="1" customWidth="1"/>
    <col min="16" max="16384" width="9" style="4"/>
  </cols>
  <sheetData>
    <row r="1" spans="1:15" ht="18">
      <c r="O1" s="105" t="s">
        <v>31</v>
      </c>
    </row>
    <row r="2" spans="1:15" ht="19.5">
      <c r="A2" s="7" t="s">
        <v>208</v>
      </c>
      <c r="B2" s="56"/>
    </row>
    <row r="3" spans="1:15" ht="15.75" customHeight="1">
      <c r="A3" s="55"/>
      <c r="B3" s="56"/>
    </row>
    <row r="4" spans="1:15" ht="15.75" customHeight="1">
      <c r="A4" s="419" t="s">
        <v>363</v>
      </c>
      <c r="B4" s="419"/>
      <c r="C4" s="419"/>
      <c r="D4" s="57"/>
      <c r="O4" s="292" t="s">
        <v>364</v>
      </c>
    </row>
    <row r="5" spans="1:15">
      <c r="A5" s="420" t="s">
        <v>365</v>
      </c>
      <c r="B5" s="420" t="s">
        <v>322</v>
      </c>
      <c r="C5" s="421" t="s">
        <v>366</v>
      </c>
      <c r="D5" s="422" t="s">
        <v>367</v>
      </c>
      <c r="E5" s="420"/>
      <c r="F5" s="420"/>
      <c r="G5" s="420"/>
      <c r="H5" s="420"/>
      <c r="I5" s="421" t="s">
        <v>368</v>
      </c>
      <c r="J5" s="422" t="s">
        <v>369</v>
      </c>
      <c r="K5" s="420"/>
      <c r="L5" s="420"/>
      <c r="M5" s="420"/>
      <c r="N5" s="420"/>
      <c r="O5" s="420" t="s">
        <v>370</v>
      </c>
    </row>
    <row r="6" spans="1:15">
      <c r="A6" s="420"/>
      <c r="B6" s="420"/>
      <c r="C6" s="421"/>
      <c r="D6" s="422"/>
      <c r="E6" s="420"/>
      <c r="F6" s="420"/>
      <c r="G6" s="420"/>
      <c r="H6" s="420"/>
      <c r="I6" s="421"/>
      <c r="J6" s="422"/>
      <c r="K6" s="420"/>
      <c r="L6" s="420"/>
      <c r="M6" s="420"/>
      <c r="N6" s="420"/>
      <c r="O6" s="420"/>
    </row>
    <row r="7" spans="1:15" ht="40.5" customHeight="1">
      <c r="A7" s="420"/>
      <c r="B7" s="420"/>
      <c r="C7" s="420"/>
      <c r="D7" s="420" t="s">
        <v>371</v>
      </c>
      <c r="E7" s="420" t="s">
        <v>372</v>
      </c>
      <c r="F7" s="420" t="s">
        <v>373</v>
      </c>
      <c r="G7" s="420" t="s">
        <v>374</v>
      </c>
      <c r="H7" s="420" t="s">
        <v>375</v>
      </c>
      <c r="I7" s="420"/>
      <c r="J7" s="420" t="s">
        <v>376</v>
      </c>
      <c r="K7" s="420" t="s">
        <v>377</v>
      </c>
      <c r="L7" s="423" t="s">
        <v>378</v>
      </c>
      <c r="M7" s="420" t="s">
        <v>379</v>
      </c>
      <c r="N7" s="423" t="s">
        <v>380</v>
      </c>
      <c r="O7" s="420"/>
    </row>
    <row r="8" spans="1:15" ht="27" customHeight="1">
      <c r="A8" s="420"/>
      <c r="B8" s="420"/>
      <c r="C8" s="420"/>
      <c r="D8" s="420"/>
      <c r="E8" s="420"/>
      <c r="F8" s="420"/>
      <c r="G8" s="420"/>
      <c r="H8" s="420"/>
      <c r="I8" s="420"/>
      <c r="J8" s="420"/>
      <c r="K8" s="420"/>
      <c r="L8" s="424"/>
      <c r="M8" s="420"/>
      <c r="N8" s="424"/>
      <c r="O8" s="420"/>
    </row>
    <row r="9" spans="1:15" s="54" customFormat="1">
      <c r="A9" s="311" t="s">
        <v>381</v>
      </c>
      <c r="B9" s="311" t="s">
        <v>398</v>
      </c>
      <c r="C9" s="168">
        <v>161826</v>
      </c>
      <c r="D9" s="168" t="s">
        <v>22</v>
      </c>
      <c r="E9" s="168">
        <v>161826</v>
      </c>
      <c r="F9" s="168" t="s">
        <v>22</v>
      </c>
      <c r="G9" s="168" t="s">
        <v>22</v>
      </c>
      <c r="H9" s="168" t="s">
        <v>22</v>
      </c>
      <c r="I9" s="168">
        <v>146545</v>
      </c>
      <c r="J9" s="168">
        <v>144168</v>
      </c>
      <c r="K9" s="168" t="s">
        <v>22</v>
      </c>
      <c r="L9" s="168" t="s">
        <v>22</v>
      </c>
      <c r="M9" s="168">
        <v>2377</v>
      </c>
      <c r="N9" s="169" t="s">
        <v>22</v>
      </c>
      <c r="O9" s="170">
        <v>15281</v>
      </c>
    </row>
    <row r="10" spans="1:15" s="54" customFormat="1">
      <c r="A10" s="311" t="s">
        <v>382</v>
      </c>
      <c r="B10" s="311" t="s">
        <v>399</v>
      </c>
      <c r="C10" s="168">
        <v>353172</v>
      </c>
      <c r="D10" s="168">
        <v>353172</v>
      </c>
      <c r="E10" s="168" t="s">
        <v>22</v>
      </c>
      <c r="F10" s="168" t="s">
        <v>22</v>
      </c>
      <c r="G10" s="168" t="s">
        <v>22</v>
      </c>
      <c r="H10" s="168" t="s">
        <v>22</v>
      </c>
      <c r="I10" s="168">
        <v>302263</v>
      </c>
      <c r="J10" s="168" t="s">
        <v>22</v>
      </c>
      <c r="K10" s="168">
        <v>300823</v>
      </c>
      <c r="L10" s="168" t="s">
        <v>22</v>
      </c>
      <c r="M10" s="168" t="s">
        <v>22</v>
      </c>
      <c r="N10" s="169">
        <v>1440</v>
      </c>
      <c r="O10" s="170">
        <v>50909</v>
      </c>
    </row>
    <row r="11" spans="1:15" s="54" customFormat="1">
      <c r="A11" s="311" t="s">
        <v>383</v>
      </c>
      <c r="B11" s="311" t="s">
        <v>400</v>
      </c>
      <c r="C11" s="168">
        <v>56622</v>
      </c>
      <c r="D11" s="168" t="s">
        <v>22</v>
      </c>
      <c r="E11" s="168">
        <v>56622</v>
      </c>
      <c r="F11" s="168" t="s">
        <v>22</v>
      </c>
      <c r="G11" s="168" t="s">
        <v>22</v>
      </c>
      <c r="H11" s="168" t="s">
        <v>22</v>
      </c>
      <c r="I11" s="168">
        <v>46686</v>
      </c>
      <c r="J11" s="168">
        <v>46686</v>
      </c>
      <c r="K11" s="168" t="s">
        <v>22</v>
      </c>
      <c r="L11" s="168" t="s">
        <v>22</v>
      </c>
      <c r="M11" s="168" t="s">
        <v>22</v>
      </c>
      <c r="N11" s="169" t="s">
        <v>22</v>
      </c>
      <c r="O11" s="170">
        <v>9936</v>
      </c>
    </row>
    <row r="12" spans="1:15" s="54" customFormat="1" ht="14.65" customHeight="1">
      <c r="A12" s="415" t="s">
        <v>384</v>
      </c>
      <c r="B12" s="311" t="s">
        <v>401</v>
      </c>
      <c r="C12" s="170">
        <v>150368</v>
      </c>
      <c r="D12" s="170">
        <v>12018</v>
      </c>
      <c r="E12" s="170">
        <v>138350</v>
      </c>
      <c r="F12" s="170" t="s">
        <v>22</v>
      </c>
      <c r="G12" s="170" t="s">
        <v>22</v>
      </c>
      <c r="H12" s="170" t="s">
        <v>22</v>
      </c>
      <c r="I12" s="170">
        <v>48613</v>
      </c>
      <c r="J12" s="170" t="s">
        <v>22</v>
      </c>
      <c r="K12" s="170">
        <v>36832</v>
      </c>
      <c r="L12" s="170" t="s">
        <v>22</v>
      </c>
      <c r="M12" s="170" t="s">
        <v>22</v>
      </c>
      <c r="N12" s="170">
        <v>11781</v>
      </c>
      <c r="O12" s="170">
        <v>101755</v>
      </c>
    </row>
    <row r="13" spans="1:15" s="54" customFormat="1" ht="14.65" customHeight="1">
      <c r="A13" s="415"/>
      <c r="B13" s="311" t="s">
        <v>402</v>
      </c>
      <c r="C13" s="168">
        <v>170900</v>
      </c>
      <c r="D13" s="168">
        <v>170900</v>
      </c>
      <c r="E13" s="168" t="s">
        <v>22</v>
      </c>
      <c r="F13" s="168" t="s">
        <v>22</v>
      </c>
      <c r="G13" s="168" t="s">
        <v>22</v>
      </c>
      <c r="H13" s="168" t="s">
        <v>22</v>
      </c>
      <c r="I13" s="168">
        <v>136630.6</v>
      </c>
      <c r="J13" s="168" t="s">
        <v>22</v>
      </c>
      <c r="K13" s="168">
        <v>0</v>
      </c>
      <c r="L13" s="168" t="s">
        <v>22</v>
      </c>
      <c r="M13" s="168" t="s">
        <v>22</v>
      </c>
      <c r="N13" s="169">
        <v>136630.6</v>
      </c>
      <c r="O13" s="170">
        <v>34269.399999999994</v>
      </c>
    </row>
    <row r="14" spans="1:15" s="54" customFormat="1" ht="40.5">
      <c r="A14" s="311" t="s">
        <v>385</v>
      </c>
      <c r="B14" s="313" t="s">
        <v>403</v>
      </c>
      <c r="C14" s="168">
        <v>133494.84158991143</v>
      </c>
      <c r="D14" s="168">
        <v>133494.84158991143</v>
      </c>
      <c r="E14" s="168" t="s">
        <v>22</v>
      </c>
      <c r="F14" s="168" t="s">
        <v>22</v>
      </c>
      <c r="G14" s="168" t="s">
        <v>22</v>
      </c>
      <c r="H14" s="168" t="s">
        <v>22</v>
      </c>
      <c r="I14" s="168">
        <v>80882.612109527501</v>
      </c>
      <c r="J14" s="168">
        <v>80882.612109527501</v>
      </c>
      <c r="K14" s="168" t="s">
        <v>22</v>
      </c>
      <c r="L14" s="168" t="s">
        <v>22</v>
      </c>
      <c r="M14" s="168" t="s">
        <v>22</v>
      </c>
      <c r="N14" s="169" t="s">
        <v>22</v>
      </c>
      <c r="O14" s="170">
        <v>52612.229480383932</v>
      </c>
    </row>
    <row r="15" spans="1:15" s="54" customFormat="1">
      <c r="A15" s="311" t="s">
        <v>386</v>
      </c>
      <c r="B15" s="311" t="s">
        <v>404</v>
      </c>
      <c r="C15" s="168">
        <v>621972</v>
      </c>
      <c r="D15" s="168">
        <v>621972</v>
      </c>
      <c r="E15" s="168" t="s">
        <v>22</v>
      </c>
      <c r="F15" s="168" t="s">
        <v>22</v>
      </c>
      <c r="G15" s="168" t="s">
        <v>22</v>
      </c>
      <c r="H15" s="168" t="s">
        <v>22</v>
      </c>
      <c r="I15" s="168">
        <v>216190</v>
      </c>
      <c r="J15" s="168" t="s">
        <v>22</v>
      </c>
      <c r="K15" s="168">
        <v>216190</v>
      </c>
      <c r="L15" s="168" t="s">
        <v>22</v>
      </c>
      <c r="M15" s="168" t="s">
        <v>22</v>
      </c>
      <c r="N15" s="169" t="s">
        <v>22</v>
      </c>
      <c r="O15" s="170">
        <v>405782</v>
      </c>
    </row>
    <row r="16" spans="1:15" s="54" customFormat="1" ht="14.65" customHeight="1">
      <c r="A16" s="311" t="s">
        <v>387</v>
      </c>
      <c r="B16" s="311" t="s">
        <v>405</v>
      </c>
      <c r="C16" s="168">
        <v>31521</v>
      </c>
      <c r="D16" s="168" t="s">
        <v>22</v>
      </c>
      <c r="E16" s="168">
        <v>31521</v>
      </c>
      <c r="F16" s="168" t="s">
        <v>22</v>
      </c>
      <c r="G16" s="168" t="s">
        <v>22</v>
      </c>
      <c r="H16" s="168" t="s">
        <v>22</v>
      </c>
      <c r="I16" s="168">
        <v>13554</v>
      </c>
      <c r="J16" s="168">
        <v>13554</v>
      </c>
      <c r="K16" s="168" t="s">
        <v>22</v>
      </c>
      <c r="L16" s="168" t="s">
        <v>22</v>
      </c>
      <c r="M16" s="168" t="s">
        <v>22</v>
      </c>
      <c r="N16" s="169" t="s">
        <v>22</v>
      </c>
      <c r="O16" s="170">
        <v>17967</v>
      </c>
    </row>
    <row r="17" spans="1:15" s="54" customFormat="1" ht="14.65" customHeight="1">
      <c r="A17" s="415" t="s">
        <v>388</v>
      </c>
      <c r="B17" s="311" t="s">
        <v>406</v>
      </c>
      <c r="C17" s="168">
        <v>97587.54</v>
      </c>
      <c r="D17" s="168">
        <v>97587.5</v>
      </c>
      <c r="E17" s="168" t="s">
        <v>22</v>
      </c>
      <c r="F17" s="168" t="s">
        <v>22</v>
      </c>
      <c r="G17" s="168" t="s">
        <v>22</v>
      </c>
      <c r="H17" s="168" t="s">
        <v>22</v>
      </c>
      <c r="I17" s="168">
        <v>48300</v>
      </c>
      <c r="J17" s="168" t="s">
        <v>22</v>
      </c>
      <c r="K17" s="168">
        <v>48300</v>
      </c>
      <c r="L17" s="168" t="s">
        <v>22</v>
      </c>
      <c r="M17" s="168" t="s">
        <v>22</v>
      </c>
      <c r="N17" s="169" t="s">
        <v>22</v>
      </c>
      <c r="O17" s="170">
        <v>49287.539999999994</v>
      </c>
    </row>
    <row r="18" spans="1:15" s="54" customFormat="1">
      <c r="A18" s="415"/>
      <c r="B18" s="311" t="s">
        <v>407</v>
      </c>
      <c r="C18" s="168">
        <v>275056</v>
      </c>
      <c r="D18" s="168">
        <v>275056</v>
      </c>
      <c r="E18" s="168">
        <v>0</v>
      </c>
      <c r="F18" s="168">
        <v>0</v>
      </c>
      <c r="G18" s="168">
        <v>0</v>
      </c>
      <c r="H18" s="168">
        <v>0</v>
      </c>
      <c r="I18" s="168">
        <v>143303</v>
      </c>
      <c r="J18" s="168">
        <v>132311</v>
      </c>
      <c r="K18" s="168">
        <v>0</v>
      </c>
      <c r="L18" s="168">
        <v>0</v>
      </c>
      <c r="M18" s="168">
        <v>0</v>
      </c>
      <c r="N18" s="169">
        <v>10992</v>
      </c>
      <c r="O18" s="170">
        <v>131753</v>
      </c>
    </row>
    <row r="19" spans="1:15" s="54" customFormat="1" ht="14.65" customHeight="1">
      <c r="A19" s="415" t="s">
        <v>389</v>
      </c>
      <c r="B19" s="311" t="s">
        <v>408</v>
      </c>
      <c r="C19" s="168">
        <v>236771</v>
      </c>
      <c r="D19" s="168">
        <v>236771</v>
      </c>
      <c r="E19" s="168">
        <v>0</v>
      </c>
      <c r="F19" s="168">
        <v>0</v>
      </c>
      <c r="G19" s="168">
        <v>0</v>
      </c>
      <c r="H19" s="168">
        <v>0</v>
      </c>
      <c r="I19" s="168">
        <v>93040</v>
      </c>
      <c r="J19" s="168">
        <v>0</v>
      </c>
      <c r="K19" s="168">
        <v>93040</v>
      </c>
      <c r="L19" s="168">
        <v>0</v>
      </c>
      <c r="M19" s="168">
        <v>0</v>
      </c>
      <c r="N19" s="169">
        <v>0</v>
      </c>
      <c r="O19" s="170">
        <v>143731</v>
      </c>
    </row>
    <row r="20" spans="1:15" s="54" customFormat="1">
      <c r="A20" s="415"/>
      <c r="B20" s="311" t="s">
        <v>409</v>
      </c>
      <c r="C20" s="168">
        <v>287999</v>
      </c>
      <c r="D20" s="168">
        <v>0</v>
      </c>
      <c r="E20" s="168">
        <v>287999</v>
      </c>
      <c r="F20" s="168">
        <v>0</v>
      </c>
      <c r="G20" s="168">
        <v>0</v>
      </c>
      <c r="H20" s="168">
        <v>0</v>
      </c>
      <c r="I20" s="168">
        <v>187199.35</v>
      </c>
      <c r="J20" s="168">
        <v>187199.35</v>
      </c>
      <c r="K20" s="168">
        <v>0</v>
      </c>
      <c r="L20" s="168">
        <v>0</v>
      </c>
      <c r="M20" s="168">
        <v>0</v>
      </c>
      <c r="N20" s="169">
        <v>0</v>
      </c>
      <c r="O20" s="170">
        <v>100799.65</v>
      </c>
    </row>
    <row r="21" spans="1:15" s="54" customFormat="1">
      <c r="A21" s="311" t="s">
        <v>390</v>
      </c>
      <c r="B21" s="311" t="s">
        <v>410</v>
      </c>
      <c r="C21" s="168">
        <v>29424</v>
      </c>
      <c r="D21" s="168" t="s">
        <v>22</v>
      </c>
      <c r="E21" s="168">
        <v>29424</v>
      </c>
      <c r="F21" s="168" t="s">
        <v>22</v>
      </c>
      <c r="G21" s="168" t="s">
        <v>22</v>
      </c>
      <c r="H21" s="168" t="s">
        <v>22</v>
      </c>
      <c r="I21" s="168">
        <v>22332</v>
      </c>
      <c r="J21" s="168">
        <v>22332</v>
      </c>
      <c r="K21" s="168" t="s">
        <v>22</v>
      </c>
      <c r="L21" s="168" t="s">
        <v>22</v>
      </c>
      <c r="M21" s="168" t="s">
        <v>22</v>
      </c>
      <c r="N21" s="169" t="s">
        <v>22</v>
      </c>
      <c r="O21" s="170">
        <v>7092</v>
      </c>
    </row>
    <row r="22" spans="1:15" s="54" customFormat="1" ht="14.65" customHeight="1">
      <c r="A22" s="311" t="s">
        <v>391</v>
      </c>
      <c r="B22" s="311" t="s">
        <v>411</v>
      </c>
      <c r="C22" s="168">
        <v>57236</v>
      </c>
      <c r="D22" s="168" t="s">
        <v>22</v>
      </c>
      <c r="E22" s="168">
        <v>57236</v>
      </c>
      <c r="F22" s="168" t="s">
        <v>22</v>
      </c>
      <c r="G22" s="168" t="s">
        <v>22</v>
      </c>
      <c r="H22" s="168" t="s">
        <v>22</v>
      </c>
      <c r="I22" s="168">
        <v>26646.7</v>
      </c>
      <c r="J22" s="168">
        <v>26646.7</v>
      </c>
      <c r="K22" s="168" t="s">
        <v>22</v>
      </c>
      <c r="L22" s="168" t="s">
        <v>22</v>
      </c>
      <c r="M22" s="168" t="s">
        <v>22</v>
      </c>
      <c r="N22" s="169" t="s">
        <v>22</v>
      </c>
      <c r="O22" s="170">
        <v>30589.3</v>
      </c>
    </row>
    <row r="23" spans="1:15" s="54" customFormat="1" ht="14.65" customHeight="1">
      <c r="A23" s="416" t="s">
        <v>392</v>
      </c>
      <c r="B23" s="311" t="s">
        <v>412</v>
      </c>
      <c r="C23" s="168">
        <v>112570</v>
      </c>
      <c r="D23" s="168">
        <v>0</v>
      </c>
      <c r="E23" s="168">
        <v>112570</v>
      </c>
      <c r="F23" s="168">
        <v>0</v>
      </c>
      <c r="G23" s="168">
        <v>0</v>
      </c>
      <c r="H23" s="168">
        <v>0</v>
      </c>
      <c r="I23" s="168">
        <v>67713</v>
      </c>
      <c r="J23" s="168">
        <v>67713</v>
      </c>
      <c r="K23" s="168">
        <v>0</v>
      </c>
      <c r="L23" s="168">
        <v>0</v>
      </c>
      <c r="M23" s="168">
        <v>0</v>
      </c>
      <c r="N23" s="169">
        <v>0</v>
      </c>
      <c r="O23" s="170">
        <v>44857</v>
      </c>
    </row>
    <row r="24" spans="1:15" s="54" customFormat="1">
      <c r="A24" s="417"/>
      <c r="B24" s="311" t="s">
        <v>413</v>
      </c>
      <c r="C24" s="168">
        <v>127377</v>
      </c>
      <c r="D24" s="168" t="s">
        <v>22</v>
      </c>
      <c r="E24" s="168">
        <v>127377</v>
      </c>
      <c r="F24" s="168" t="s">
        <v>22</v>
      </c>
      <c r="G24" s="168" t="s">
        <v>22</v>
      </c>
      <c r="H24" s="168" t="s">
        <v>22</v>
      </c>
      <c r="I24" s="168">
        <v>67882</v>
      </c>
      <c r="J24" s="168">
        <v>67882</v>
      </c>
      <c r="K24" s="168" t="s">
        <v>22</v>
      </c>
      <c r="L24" s="168" t="s">
        <v>22</v>
      </c>
      <c r="M24" s="168" t="s">
        <v>22</v>
      </c>
      <c r="N24" s="169" t="s">
        <v>22</v>
      </c>
      <c r="O24" s="170">
        <v>59495</v>
      </c>
    </row>
    <row r="25" spans="1:15" s="54" customFormat="1">
      <c r="A25" s="417"/>
      <c r="B25" s="311" t="s">
        <v>414</v>
      </c>
      <c r="C25" s="168">
        <v>173848</v>
      </c>
      <c r="D25" s="168" t="s">
        <v>22</v>
      </c>
      <c r="E25" s="168">
        <v>173848</v>
      </c>
      <c r="F25" s="168" t="s">
        <v>22</v>
      </c>
      <c r="G25" s="168" t="s">
        <v>22</v>
      </c>
      <c r="H25" s="168" t="s">
        <v>22</v>
      </c>
      <c r="I25" s="168">
        <v>133689</v>
      </c>
      <c r="J25" s="168">
        <v>133689</v>
      </c>
      <c r="K25" s="168" t="s">
        <v>22</v>
      </c>
      <c r="L25" s="168" t="s">
        <v>22</v>
      </c>
      <c r="M25" s="168" t="s">
        <v>22</v>
      </c>
      <c r="N25" s="169" t="s">
        <v>22</v>
      </c>
      <c r="O25" s="170">
        <v>40159</v>
      </c>
    </row>
    <row r="26" spans="1:15" s="54" customFormat="1">
      <c r="A26" s="417"/>
      <c r="B26" s="311" t="s">
        <v>415</v>
      </c>
      <c r="C26" s="168">
        <v>49471</v>
      </c>
      <c r="D26" s="168">
        <v>0</v>
      </c>
      <c r="E26" s="168">
        <v>49471</v>
      </c>
      <c r="F26" s="168">
        <v>0</v>
      </c>
      <c r="G26" s="168">
        <v>0</v>
      </c>
      <c r="H26" s="168">
        <v>0</v>
      </c>
      <c r="I26" s="168">
        <v>32420</v>
      </c>
      <c r="J26" s="168">
        <v>32420</v>
      </c>
      <c r="K26" s="168">
        <v>0</v>
      </c>
      <c r="L26" s="168">
        <v>0</v>
      </c>
      <c r="M26" s="168">
        <v>0</v>
      </c>
      <c r="N26" s="169">
        <v>0</v>
      </c>
      <c r="O26" s="170">
        <v>17051</v>
      </c>
    </row>
    <row r="27" spans="1:15" s="54" customFormat="1">
      <c r="A27" s="417"/>
      <c r="B27" s="311" t="s">
        <v>416</v>
      </c>
      <c r="C27" s="168">
        <v>342206</v>
      </c>
      <c r="D27" s="168">
        <v>0</v>
      </c>
      <c r="E27" s="168">
        <v>342206</v>
      </c>
      <c r="F27" s="168">
        <v>0</v>
      </c>
      <c r="G27" s="168">
        <v>0</v>
      </c>
      <c r="H27" s="168">
        <v>0</v>
      </c>
      <c r="I27" s="168">
        <v>243073</v>
      </c>
      <c r="J27" s="168">
        <v>243073</v>
      </c>
      <c r="K27" s="168">
        <v>0</v>
      </c>
      <c r="L27" s="168">
        <v>0</v>
      </c>
      <c r="M27" s="168">
        <v>0</v>
      </c>
      <c r="N27" s="169">
        <v>0</v>
      </c>
      <c r="O27" s="170">
        <v>99133</v>
      </c>
    </row>
    <row r="28" spans="1:15" s="54" customFormat="1">
      <c r="A28" s="417"/>
      <c r="B28" s="333" t="s">
        <v>815</v>
      </c>
      <c r="C28" s="168">
        <v>268276</v>
      </c>
      <c r="D28" s="168" t="s">
        <v>22</v>
      </c>
      <c r="E28" s="168">
        <v>268276</v>
      </c>
      <c r="F28" s="168" t="s">
        <v>22</v>
      </c>
      <c r="G28" s="168" t="s">
        <v>22</v>
      </c>
      <c r="H28" s="168" t="s">
        <v>22</v>
      </c>
      <c r="I28" s="168">
        <v>185570</v>
      </c>
      <c r="J28" s="168">
        <v>185570</v>
      </c>
      <c r="K28" s="168">
        <v>0</v>
      </c>
      <c r="L28" s="168">
        <v>0</v>
      </c>
      <c r="M28" s="168">
        <v>0</v>
      </c>
      <c r="N28" s="169">
        <v>0</v>
      </c>
      <c r="O28" s="170">
        <v>82706</v>
      </c>
    </row>
    <row r="29" spans="1:15" s="54" customFormat="1">
      <c r="A29" s="418"/>
      <c r="B29" s="333" t="s">
        <v>816</v>
      </c>
      <c r="C29" s="168">
        <v>74864</v>
      </c>
      <c r="D29" s="168" t="s">
        <v>22</v>
      </c>
      <c r="E29" s="168">
        <v>74864</v>
      </c>
      <c r="F29" s="168" t="s">
        <v>22</v>
      </c>
      <c r="G29" s="168" t="s">
        <v>22</v>
      </c>
      <c r="H29" s="168" t="s">
        <v>22</v>
      </c>
      <c r="I29" s="168">
        <v>47085</v>
      </c>
      <c r="J29" s="168">
        <v>47085</v>
      </c>
      <c r="K29" s="168">
        <v>0</v>
      </c>
      <c r="L29" s="168">
        <v>0</v>
      </c>
      <c r="M29" s="168">
        <v>0</v>
      </c>
      <c r="N29" s="169">
        <v>0</v>
      </c>
      <c r="O29" s="170">
        <v>27779</v>
      </c>
    </row>
    <row r="30" spans="1:15" s="54" customFormat="1">
      <c r="A30" s="311" t="s">
        <v>393</v>
      </c>
      <c r="B30" s="311" t="s">
        <v>417</v>
      </c>
      <c r="C30" s="168">
        <v>81293</v>
      </c>
      <c r="D30" s="168" t="s">
        <v>22</v>
      </c>
      <c r="E30" s="168">
        <v>81293</v>
      </c>
      <c r="F30" s="168" t="s">
        <v>22</v>
      </c>
      <c r="G30" s="168" t="s">
        <v>22</v>
      </c>
      <c r="H30" s="168" t="s">
        <v>22</v>
      </c>
      <c r="I30" s="168">
        <v>46960</v>
      </c>
      <c r="J30" s="168" t="s">
        <v>22</v>
      </c>
      <c r="K30" s="168">
        <v>46960</v>
      </c>
      <c r="L30" s="168" t="s">
        <v>22</v>
      </c>
      <c r="M30" s="168" t="s">
        <v>22</v>
      </c>
      <c r="N30" s="169" t="s">
        <v>22</v>
      </c>
      <c r="O30" s="170">
        <v>34333</v>
      </c>
    </row>
    <row r="31" spans="1:15" s="54" customFormat="1">
      <c r="A31" s="311" t="s">
        <v>394</v>
      </c>
      <c r="B31" s="311" t="s">
        <v>418</v>
      </c>
      <c r="C31" s="168">
        <v>47226</v>
      </c>
      <c r="D31" s="168">
        <v>47044</v>
      </c>
      <c r="E31" s="168">
        <v>182</v>
      </c>
      <c r="F31" s="168" t="s">
        <v>22</v>
      </c>
      <c r="G31" s="168" t="s">
        <v>22</v>
      </c>
      <c r="H31" s="168">
        <v>0</v>
      </c>
      <c r="I31" s="168">
        <v>15012</v>
      </c>
      <c r="J31" s="168">
        <v>0</v>
      </c>
      <c r="K31" s="168">
        <v>0</v>
      </c>
      <c r="L31" s="168">
        <v>0</v>
      </c>
      <c r="M31" s="168">
        <v>0</v>
      </c>
      <c r="N31" s="169">
        <v>15012</v>
      </c>
      <c r="O31" s="170">
        <v>32214</v>
      </c>
    </row>
    <row r="32" spans="1:15" s="54" customFormat="1">
      <c r="A32" s="311" t="s">
        <v>395</v>
      </c>
      <c r="B32" s="311" t="s">
        <v>419</v>
      </c>
      <c r="C32" s="168">
        <v>129276</v>
      </c>
      <c r="D32" s="168">
        <v>0</v>
      </c>
      <c r="E32" s="168">
        <v>129276</v>
      </c>
      <c r="F32" s="168">
        <v>0</v>
      </c>
      <c r="G32" s="168">
        <v>0</v>
      </c>
      <c r="H32" s="168">
        <v>0</v>
      </c>
      <c r="I32" s="168">
        <v>79535</v>
      </c>
      <c r="J32" s="168">
        <v>79535</v>
      </c>
      <c r="K32" s="168">
        <v>0</v>
      </c>
      <c r="L32" s="168">
        <v>0</v>
      </c>
      <c r="M32" s="168">
        <v>0</v>
      </c>
      <c r="N32" s="169">
        <v>0</v>
      </c>
      <c r="O32" s="170">
        <v>49741</v>
      </c>
    </row>
    <row r="33" spans="1:15" s="54" customFormat="1" ht="27">
      <c r="A33" s="311" t="s">
        <v>396</v>
      </c>
      <c r="B33" s="311" t="s">
        <v>420</v>
      </c>
      <c r="C33" s="168">
        <v>161818.44</v>
      </c>
      <c r="D33" s="168" t="s">
        <v>22</v>
      </c>
      <c r="E33" s="168">
        <v>161818.44</v>
      </c>
      <c r="F33" s="168" t="s">
        <v>22</v>
      </c>
      <c r="G33" s="168" t="s">
        <v>22</v>
      </c>
      <c r="H33" s="168" t="s">
        <v>22</v>
      </c>
      <c r="I33" s="168">
        <v>131293.70000000001</v>
      </c>
      <c r="J33" s="168">
        <v>131293.70000000001</v>
      </c>
      <c r="K33" s="168" t="s">
        <v>22</v>
      </c>
      <c r="L33" s="168" t="s">
        <v>22</v>
      </c>
      <c r="M33" s="168" t="s">
        <v>22</v>
      </c>
      <c r="N33" s="169" t="s">
        <v>22</v>
      </c>
      <c r="O33" s="170">
        <v>30524.739999999991</v>
      </c>
    </row>
    <row r="34" spans="1:15" s="54" customFormat="1">
      <c r="A34" s="311" t="s">
        <v>397</v>
      </c>
      <c r="B34" s="311" t="s">
        <v>421</v>
      </c>
      <c r="C34" s="168">
        <v>589</v>
      </c>
      <c r="D34" s="168">
        <v>0</v>
      </c>
      <c r="E34" s="168">
        <v>589</v>
      </c>
      <c r="F34" s="168">
        <v>0</v>
      </c>
      <c r="G34" s="168">
        <v>0</v>
      </c>
      <c r="H34" s="168">
        <v>0</v>
      </c>
      <c r="I34" s="168">
        <v>2153</v>
      </c>
      <c r="J34" s="168">
        <v>2153</v>
      </c>
      <c r="K34" s="168">
        <v>0</v>
      </c>
      <c r="L34" s="168">
        <v>0</v>
      </c>
      <c r="M34" s="168">
        <v>0</v>
      </c>
      <c r="N34" s="169">
        <v>0</v>
      </c>
      <c r="O34" s="324" t="s">
        <v>817</v>
      </c>
    </row>
    <row r="35" spans="1:15" s="54" customFormat="1" ht="28.9" customHeight="1">
      <c r="A35" s="312" t="s">
        <v>75</v>
      </c>
      <c r="B35" s="162"/>
      <c r="C35" s="170">
        <v>4232763.8215899104</v>
      </c>
      <c r="D35" s="170">
        <v>1948015.3415899114</v>
      </c>
      <c r="E35" s="170">
        <v>2284748.44</v>
      </c>
      <c r="F35" s="170">
        <v>0</v>
      </c>
      <c r="G35" s="170">
        <v>0</v>
      </c>
      <c r="H35" s="170">
        <v>0</v>
      </c>
      <c r="I35" s="170">
        <v>2564570.9621095276</v>
      </c>
      <c r="J35" s="170">
        <v>1644193.3621095275</v>
      </c>
      <c r="K35" s="170">
        <v>742145</v>
      </c>
      <c r="L35" s="170">
        <v>0</v>
      </c>
      <c r="M35" s="170">
        <v>2377</v>
      </c>
      <c r="N35" s="170">
        <v>175855.6</v>
      </c>
      <c r="O35" s="170">
        <v>1668192.859480384</v>
      </c>
    </row>
    <row r="36" spans="1:15" s="334" customFormat="1">
      <c r="A36" s="54" t="s">
        <v>836</v>
      </c>
    </row>
  </sheetData>
  <mergeCells count="22">
    <mergeCell ref="D5:H6"/>
    <mergeCell ref="M7:M8"/>
    <mergeCell ref="N7:N8"/>
    <mergeCell ref="J5:N6"/>
    <mergeCell ref="O5:O8"/>
    <mergeCell ref="D7:D8"/>
    <mergeCell ref="E7:E8"/>
    <mergeCell ref="F7:F8"/>
    <mergeCell ref="G7:G8"/>
    <mergeCell ref="H7:H8"/>
    <mergeCell ref="J7:J8"/>
    <mergeCell ref="K7:K8"/>
    <mergeCell ref="L7:L8"/>
    <mergeCell ref="I5:I8"/>
    <mergeCell ref="A17:A18"/>
    <mergeCell ref="A19:A20"/>
    <mergeCell ref="A23:A29"/>
    <mergeCell ref="A4:C4"/>
    <mergeCell ref="A5:A8"/>
    <mergeCell ref="B5:B8"/>
    <mergeCell ref="C5:C8"/>
    <mergeCell ref="A12:A13"/>
  </mergeCells>
  <phoneticPr fontId="1"/>
  <hyperlinks>
    <hyperlink ref="O1" location="Contents!A1" display="Contents" xr:uid="{E03DCA4C-29D4-4710-93D5-3BEE3E0326FC}"/>
  </hyperlinks>
  <pageMargins left="0.7" right="0.7" top="0.75" bottom="0.75" header="0.3" footer="0.3"/>
  <pageSetup paperSize="8" scale="98" fitToHeight="0" orientation="landscape"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28"/>
  <sheetViews>
    <sheetView topLeftCell="A9" zoomScale="78" zoomScaleNormal="78" workbookViewId="0">
      <selection activeCell="B24" sqref="B24:C24"/>
    </sheetView>
  </sheetViews>
  <sheetFormatPr defaultRowHeight="18"/>
  <cols>
    <col min="1" max="1" width="35.25" customWidth="1"/>
    <col min="2" max="2" width="11.08203125" bestFit="1" customWidth="1"/>
    <col min="3" max="3" width="14.75" customWidth="1"/>
    <col min="4" max="4" width="14.08203125" bestFit="1" customWidth="1"/>
    <col min="5" max="5" width="6.08203125" bestFit="1" customWidth="1"/>
    <col min="6" max="6" width="12.08203125" bestFit="1" customWidth="1"/>
    <col min="7" max="7" width="9.5" bestFit="1" customWidth="1"/>
    <col min="8" max="8" width="11.08203125" bestFit="1" customWidth="1"/>
    <col min="9" max="9" width="12.58203125" bestFit="1" customWidth="1"/>
    <col min="10" max="10" width="11.75" bestFit="1" customWidth="1"/>
    <col min="11" max="11" width="12.58203125" bestFit="1" customWidth="1"/>
    <col min="12" max="12" width="7.58203125" bestFit="1" customWidth="1"/>
    <col min="13" max="13" width="17" bestFit="1" customWidth="1"/>
    <col min="14" max="14" width="9.08203125" style="112" bestFit="1" customWidth="1"/>
    <col min="23" max="23" width="9" customWidth="1"/>
  </cols>
  <sheetData>
    <row r="1" spans="1:17" s="4" customFormat="1">
      <c r="B1" s="54"/>
      <c r="N1" s="105" t="s">
        <v>31</v>
      </c>
    </row>
    <row r="2" spans="1:17" s="4" customFormat="1" ht="19.5">
      <c r="A2" s="7" t="s">
        <v>208</v>
      </c>
      <c r="B2" s="56"/>
      <c r="N2" s="54"/>
    </row>
    <row r="4" spans="1:17" s="5" customFormat="1" ht="15" customHeight="1">
      <c r="A4" s="357" t="s">
        <v>422</v>
      </c>
      <c r="B4" s="357"/>
      <c r="C4" s="357"/>
      <c r="D4" s="357"/>
      <c r="N4" s="109" t="s">
        <v>423</v>
      </c>
    </row>
    <row r="5" spans="1:17" s="4" customFormat="1" ht="13.5">
      <c r="A5" s="420" t="s">
        <v>322</v>
      </c>
      <c r="B5" s="421" t="s">
        <v>424</v>
      </c>
      <c r="C5" s="422" t="s">
        <v>367</v>
      </c>
      <c r="D5" s="420"/>
      <c r="E5" s="420"/>
      <c r="F5" s="420"/>
      <c r="G5" s="420"/>
      <c r="H5" s="421" t="s">
        <v>368</v>
      </c>
      <c r="I5" s="422" t="s">
        <v>369</v>
      </c>
      <c r="J5" s="420"/>
      <c r="K5" s="420"/>
      <c r="L5" s="420"/>
      <c r="M5" s="420"/>
      <c r="N5" s="425" t="s">
        <v>370</v>
      </c>
    </row>
    <row r="6" spans="1:17" s="4" customFormat="1" ht="13.5">
      <c r="A6" s="420"/>
      <c r="B6" s="421"/>
      <c r="C6" s="422"/>
      <c r="D6" s="420"/>
      <c r="E6" s="420"/>
      <c r="F6" s="420"/>
      <c r="G6" s="420"/>
      <c r="H6" s="421"/>
      <c r="I6" s="422"/>
      <c r="J6" s="420"/>
      <c r="K6" s="420"/>
      <c r="L6" s="420"/>
      <c r="M6" s="420"/>
      <c r="N6" s="425"/>
    </row>
    <row r="7" spans="1:17" s="4" customFormat="1" ht="13.5" customHeight="1">
      <c r="A7" s="420"/>
      <c r="B7" s="420"/>
      <c r="C7" s="420" t="s">
        <v>425</v>
      </c>
      <c r="D7" s="420" t="s">
        <v>372</v>
      </c>
      <c r="E7" s="420" t="s">
        <v>373</v>
      </c>
      <c r="F7" s="420" t="s">
        <v>374</v>
      </c>
      <c r="G7" s="420" t="s">
        <v>375</v>
      </c>
      <c r="H7" s="420"/>
      <c r="I7" s="420" t="s">
        <v>376</v>
      </c>
      <c r="J7" s="423" t="s">
        <v>377</v>
      </c>
      <c r="K7" s="420" t="s">
        <v>378</v>
      </c>
      <c r="L7" s="420" t="s">
        <v>379</v>
      </c>
      <c r="M7" s="420" t="s">
        <v>380</v>
      </c>
      <c r="N7" s="425"/>
    </row>
    <row r="8" spans="1:17" s="4" customFormat="1" ht="49.9" customHeight="1">
      <c r="A8" s="420"/>
      <c r="B8" s="420"/>
      <c r="C8" s="420"/>
      <c r="D8" s="420"/>
      <c r="E8" s="420"/>
      <c r="F8" s="420"/>
      <c r="G8" s="420"/>
      <c r="H8" s="420"/>
      <c r="I8" s="420"/>
      <c r="J8" s="424"/>
      <c r="K8" s="420"/>
      <c r="L8" s="420"/>
      <c r="M8" s="420"/>
      <c r="N8" s="425"/>
    </row>
    <row r="9" spans="1:17" s="4" customFormat="1" ht="13.5">
      <c r="A9" s="314" t="s">
        <v>426</v>
      </c>
      <c r="B9" s="171">
        <f>SUM(B10:B16)</f>
        <v>1290846.3599999999</v>
      </c>
      <c r="C9" s="171">
        <f>SUM(C10:C16)</f>
        <v>758051.36</v>
      </c>
      <c r="D9" s="171">
        <f>SUM(D10:D16)</f>
        <v>532795</v>
      </c>
      <c r="E9" s="171">
        <f t="shared" ref="E9:M9" si="0">SUM(E10:E16)</f>
        <v>0</v>
      </c>
      <c r="F9" s="171">
        <f t="shared" si="0"/>
        <v>0</v>
      </c>
      <c r="G9" s="171">
        <f t="shared" si="0"/>
        <v>0</v>
      </c>
      <c r="H9" s="171">
        <f t="shared" si="0"/>
        <v>893388.56909999996</v>
      </c>
      <c r="I9" s="171">
        <f t="shared" si="0"/>
        <v>540709</v>
      </c>
      <c r="J9" s="171">
        <f>SUM(J10:J16)</f>
        <v>352679.56909999996</v>
      </c>
      <c r="K9" s="172">
        <f t="shared" si="0"/>
        <v>0</v>
      </c>
      <c r="L9" s="172">
        <f t="shared" si="0"/>
        <v>0</v>
      </c>
      <c r="M9" s="172">
        <f t="shared" si="0"/>
        <v>0</v>
      </c>
      <c r="N9" s="172">
        <f>SUM(N10:N16)</f>
        <v>397457.79090000002</v>
      </c>
      <c r="O9" s="107"/>
      <c r="P9" s="107"/>
      <c r="Q9" s="107"/>
    </row>
    <row r="10" spans="1:17" s="4" customFormat="1" ht="13.5">
      <c r="A10" s="59" t="s">
        <v>330</v>
      </c>
      <c r="B10" s="168">
        <f>C10+D10</f>
        <v>180314</v>
      </c>
      <c r="C10" s="168">
        <v>0</v>
      </c>
      <c r="D10" s="168">
        <v>180314</v>
      </c>
      <c r="E10" s="168">
        <v>0</v>
      </c>
      <c r="F10" s="168">
        <v>0</v>
      </c>
      <c r="G10" s="168">
        <v>0</v>
      </c>
      <c r="H10" s="168">
        <f>I10+J10+K10+L10+M10</f>
        <v>144228</v>
      </c>
      <c r="I10" s="168">
        <v>144228</v>
      </c>
      <c r="J10" s="168">
        <v>0</v>
      </c>
      <c r="K10" s="173">
        <v>0</v>
      </c>
      <c r="L10" s="173">
        <v>0</v>
      </c>
      <c r="M10" s="173">
        <v>0</v>
      </c>
      <c r="N10" s="174">
        <f>B10-H10</f>
        <v>36086</v>
      </c>
      <c r="P10" s="107"/>
      <c r="Q10" s="107"/>
    </row>
    <row r="11" spans="1:17" s="4" customFormat="1" ht="13.5">
      <c r="A11" s="59" t="s">
        <v>427</v>
      </c>
      <c r="B11" s="168">
        <f t="shared" ref="B11:B23" si="1">C11+D11</f>
        <v>195320</v>
      </c>
      <c r="C11" s="168">
        <v>119547</v>
      </c>
      <c r="D11" s="168">
        <v>75773</v>
      </c>
      <c r="E11" s="168">
        <v>0</v>
      </c>
      <c r="F11" s="168">
        <v>0</v>
      </c>
      <c r="G11" s="168">
        <v>0</v>
      </c>
      <c r="H11" s="168">
        <f t="shared" ref="H11:H16" si="2">I11+J11+K11+L11+M11</f>
        <v>136673</v>
      </c>
      <c r="I11" s="168">
        <v>0</v>
      </c>
      <c r="J11" s="168">
        <v>136673</v>
      </c>
      <c r="K11" s="173">
        <v>0</v>
      </c>
      <c r="L11" s="173">
        <v>0</v>
      </c>
      <c r="M11" s="173">
        <v>0</v>
      </c>
      <c r="N11" s="174">
        <f t="shared" ref="N11:N23" si="3">B11-H11</f>
        <v>58647</v>
      </c>
      <c r="P11" s="107"/>
      <c r="Q11" s="107"/>
    </row>
    <row r="12" spans="1:17" s="4" customFormat="1" ht="13.5">
      <c r="A12" s="59" t="s">
        <v>428</v>
      </c>
      <c r="B12" s="168">
        <f t="shared" si="1"/>
        <v>399936</v>
      </c>
      <c r="C12" s="168">
        <v>399936</v>
      </c>
      <c r="D12" s="168">
        <v>0</v>
      </c>
      <c r="E12" s="168">
        <v>0</v>
      </c>
      <c r="F12" s="168">
        <v>0</v>
      </c>
      <c r="G12" s="168">
        <v>0</v>
      </c>
      <c r="H12" s="168">
        <f t="shared" si="2"/>
        <v>216006.56909999999</v>
      </c>
      <c r="I12" s="168">
        <v>0</v>
      </c>
      <c r="J12" s="168">
        <v>216006.56909999999</v>
      </c>
      <c r="K12" s="173">
        <v>0</v>
      </c>
      <c r="L12" s="173">
        <v>0</v>
      </c>
      <c r="M12" s="173">
        <v>0</v>
      </c>
      <c r="N12" s="174">
        <f t="shared" si="3"/>
        <v>183929.43090000001</v>
      </c>
      <c r="P12" s="107"/>
      <c r="Q12" s="107"/>
    </row>
    <row r="13" spans="1:17" s="4" customFormat="1" ht="13.5">
      <c r="A13" s="59" t="s">
        <v>429</v>
      </c>
      <c r="B13" s="168">
        <f t="shared" si="1"/>
        <v>27018</v>
      </c>
      <c r="C13" s="168">
        <v>27018</v>
      </c>
      <c r="D13" s="168">
        <v>0</v>
      </c>
      <c r="E13" s="168">
        <v>0</v>
      </c>
      <c r="F13" s="168">
        <v>0</v>
      </c>
      <c r="G13" s="168">
        <v>0</v>
      </c>
      <c r="H13" s="168">
        <v>0</v>
      </c>
      <c r="I13" s="168">
        <v>0</v>
      </c>
      <c r="J13" s="168">
        <v>0</v>
      </c>
      <c r="K13" s="173">
        <v>0</v>
      </c>
      <c r="L13" s="173">
        <v>0</v>
      </c>
      <c r="M13" s="173">
        <v>0</v>
      </c>
      <c r="N13" s="174">
        <f t="shared" si="3"/>
        <v>27018</v>
      </c>
      <c r="P13" s="107"/>
      <c r="Q13" s="107"/>
    </row>
    <row r="14" spans="1:17" s="4" customFormat="1" ht="13.5">
      <c r="A14" s="59" t="s">
        <v>331</v>
      </c>
      <c r="B14" s="168">
        <f t="shared" si="1"/>
        <v>271443</v>
      </c>
      <c r="C14" s="168">
        <v>0</v>
      </c>
      <c r="D14" s="168">
        <v>271443</v>
      </c>
      <c r="E14" s="168">
        <v>0</v>
      </c>
      <c r="F14" s="168">
        <v>0</v>
      </c>
      <c r="G14" s="168">
        <v>0</v>
      </c>
      <c r="H14" s="168">
        <f t="shared" si="2"/>
        <v>228549</v>
      </c>
      <c r="I14" s="168">
        <v>228549</v>
      </c>
      <c r="J14" s="168">
        <v>0</v>
      </c>
      <c r="K14" s="173">
        <v>0</v>
      </c>
      <c r="L14" s="173">
        <v>0</v>
      </c>
      <c r="M14" s="173">
        <v>0</v>
      </c>
      <c r="N14" s="174">
        <f t="shared" si="3"/>
        <v>42894</v>
      </c>
      <c r="P14" s="107"/>
      <c r="Q14" s="107"/>
    </row>
    <row r="15" spans="1:17" s="4" customFormat="1" ht="13.5">
      <c r="A15" s="59" t="s">
        <v>334</v>
      </c>
      <c r="B15" s="168">
        <f t="shared" si="1"/>
        <v>200820.36</v>
      </c>
      <c r="C15" s="168">
        <v>200820.36</v>
      </c>
      <c r="D15" s="168">
        <v>0</v>
      </c>
      <c r="E15" s="168">
        <v>0</v>
      </c>
      <c r="F15" s="168">
        <v>0</v>
      </c>
      <c r="G15" s="168">
        <v>0</v>
      </c>
      <c r="H15" s="168">
        <f t="shared" si="2"/>
        <v>152124</v>
      </c>
      <c r="I15" s="168">
        <v>152124</v>
      </c>
      <c r="J15" s="168">
        <v>0</v>
      </c>
      <c r="K15" s="173">
        <v>0</v>
      </c>
      <c r="L15" s="173">
        <v>0</v>
      </c>
      <c r="M15" s="173">
        <v>0</v>
      </c>
      <c r="N15" s="174">
        <f t="shared" si="3"/>
        <v>48696.359999999986</v>
      </c>
      <c r="O15" s="107"/>
      <c r="P15" s="107"/>
      <c r="Q15" s="107"/>
    </row>
    <row r="16" spans="1:17" s="4" customFormat="1" ht="13.5">
      <c r="A16" s="59" t="s">
        <v>340</v>
      </c>
      <c r="B16" s="168">
        <f>C16+D16</f>
        <v>15995</v>
      </c>
      <c r="C16" s="168">
        <v>10730</v>
      </c>
      <c r="D16" s="168">
        <v>5265</v>
      </c>
      <c r="E16" s="168">
        <v>0</v>
      </c>
      <c r="F16" s="168">
        <v>0</v>
      </c>
      <c r="G16" s="168">
        <v>0</v>
      </c>
      <c r="H16" s="168">
        <f t="shared" si="2"/>
        <v>15808</v>
      </c>
      <c r="I16" s="168">
        <v>15808</v>
      </c>
      <c r="J16" s="168">
        <v>0</v>
      </c>
      <c r="K16" s="173">
        <v>0</v>
      </c>
      <c r="L16" s="173">
        <v>0</v>
      </c>
      <c r="M16" s="173">
        <v>0</v>
      </c>
      <c r="N16" s="174">
        <f t="shared" si="3"/>
        <v>187</v>
      </c>
      <c r="P16" s="107"/>
      <c r="Q16" s="107"/>
    </row>
    <row r="17" spans="1:17" s="4" customFormat="1" ht="13.5">
      <c r="A17" s="58" t="s">
        <v>430</v>
      </c>
      <c r="B17" s="171">
        <f>SUM(B18:B23)</f>
        <v>383113.80000000016</v>
      </c>
      <c r="C17" s="171">
        <f>SUM(C18:C23)</f>
        <v>138035.49999999994</v>
      </c>
      <c r="D17" s="171">
        <f t="shared" ref="D17:J17" si="4">SUM(D18:D23)</f>
        <v>245078.30000000016</v>
      </c>
      <c r="E17" s="171">
        <f t="shared" si="4"/>
        <v>0</v>
      </c>
      <c r="F17" s="171">
        <f t="shared" si="4"/>
        <v>0</v>
      </c>
      <c r="G17" s="171">
        <f t="shared" si="4"/>
        <v>0</v>
      </c>
      <c r="H17" s="171">
        <f t="shared" si="4"/>
        <v>203047.08000000002</v>
      </c>
      <c r="I17" s="171">
        <f>SUM(I18:I23)</f>
        <v>113692.6</v>
      </c>
      <c r="J17" s="281">
        <f t="shared" si="4"/>
        <v>89354.48</v>
      </c>
      <c r="K17" s="175">
        <v>0</v>
      </c>
      <c r="L17" s="175">
        <v>0</v>
      </c>
      <c r="M17" s="175">
        <v>0</v>
      </c>
      <c r="N17" s="172">
        <f t="shared" ref="N17" si="5">SUM(N18:N23)</f>
        <v>180066.72000000015</v>
      </c>
      <c r="P17" s="107"/>
      <c r="Q17" s="107"/>
    </row>
    <row r="18" spans="1:17" s="4" customFormat="1" ht="13.5">
      <c r="A18" s="59" t="s">
        <v>335</v>
      </c>
      <c r="B18" s="168">
        <f t="shared" si="1"/>
        <v>83230</v>
      </c>
      <c r="C18" s="168">
        <v>16384</v>
      </c>
      <c r="D18" s="168">
        <v>66846</v>
      </c>
      <c r="E18" s="168">
        <v>0</v>
      </c>
      <c r="F18" s="168">
        <v>0</v>
      </c>
      <c r="G18" s="168">
        <v>0</v>
      </c>
      <c r="H18" s="168">
        <f t="shared" ref="H18:H23" si="6">I18+J18+K18+L18+M18</f>
        <v>46233</v>
      </c>
      <c r="I18" s="168">
        <v>46233</v>
      </c>
      <c r="J18" s="168">
        <v>0</v>
      </c>
      <c r="K18" s="173">
        <v>0</v>
      </c>
      <c r="L18" s="173">
        <v>0</v>
      </c>
      <c r="M18" s="173">
        <v>0</v>
      </c>
      <c r="N18" s="174">
        <f t="shared" si="3"/>
        <v>36997</v>
      </c>
      <c r="P18" s="107"/>
      <c r="Q18" s="107"/>
    </row>
    <row r="19" spans="1:17" s="4" customFormat="1" ht="13.5">
      <c r="A19" s="59" t="s">
        <v>336</v>
      </c>
      <c r="B19" s="168">
        <f t="shared" si="1"/>
        <v>73878.89999999998</v>
      </c>
      <c r="C19" s="168">
        <v>73878.89999999998</v>
      </c>
      <c r="D19" s="168">
        <v>0</v>
      </c>
      <c r="E19" s="168">
        <v>0</v>
      </c>
      <c r="F19" s="168">
        <v>0</v>
      </c>
      <c r="G19" s="168">
        <v>0</v>
      </c>
      <c r="H19" s="168">
        <f t="shared" si="6"/>
        <v>22898.080000000002</v>
      </c>
      <c r="I19" s="168">
        <v>0</v>
      </c>
      <c r="J19" s="168">
        <v>22898.080000000002</v>
      </c>
      <c r="K19" s="173">
        <v>0</v>
      </c>
      <c r="L19" s="173">
        <v>0</v>
      </c>
      <c r="M19" s="173">
        <v>0</v>
      </c>
      <c r="N19" s="174">
        <f t="shared" si="3"/>
        <v>50980.819999999978</v>
      </c>
      <c r="P19" s="107"/>
      <c r="Q19" s="107"/>
    </row>
    <row r="20" spans="1:17" s="4" customFormat="1" ht="13.5">
      <c r="A20" s="59" t="s">
        <v>337</v>
      </c>
      <c r="B20" s="168">
        <f t="shared" si="1"/>
        <v>63841.599999999999</v>
      </c>
      <c r="C20" s="168">
        <v>675</v>
      </c>
      <c r="D20" s="168">
        <v>63166.6</v>
      </c>
      <c r="E20" s="168">
        <v>0</v>
      </c>
      <c r="F20" s="168">
        <v>0</v>
      </c>
      <c r="G20" s="168">
        <v>0</v>
      </c>
      <c r="H20" s="168">
        <f t="shared" si="6"/>
        <v>29921</v>
      </c>
      <c r="I20" s="168">
        <v>29921</v>
      </c>
      <c r="J20" s="168">
        <v>0</v>
      </c>
      <c r="K20" s="173">
        <v>0</v>
      </c>
      <c r="L20" s="173">
        <v>0</v>
      </c>
      <c r="M20" s="173">
        <v>0</v>
      </c>
      <c r="N20" s="174">
        <f t="shared" si="3"/>
        <v>33920.6</v>
      </c>
      <c r="P20" s="107"/>
      <c r="Q20" s="107"/>
    </row>
    <row r="21" spans="1:17" s="4" customFormat="1" ht="13.5">
      <c r="A21" s="59" t="s">
        <v>338</v>
      </c>
      <c r="B21" s="168">
        <f t="shared" si="1"/>
        <v>102771.30000000016</v>
      </c>
      <c r="C21" s="168">
        <v>0</v>
      </c>
      <c r="D21" s="168">
        <v>102771.30000000016</v>
      </c>
      <c r="E21" s="168">
        <v>0</v>
      </c>
      <c r="F21" s="168">
        <v>0</v>
      </c>
      <c r="G21" s="168">
        <v>0</v>
      </c>
      <c r="H21" s="168">
        <f t="shared" si="6"/>
        <v>64120</v>
      </c>
      <c r="I21" s="168">
        <v>5032.6000000000058</v>
      </c>
      <c r="J21" s="168">
        <v>59087.399999999994</v>
      </c>
      <c r="K21" s="173">
        <v>0</v>
      </c>
      <c r="L21" s="173">
        <v>0</v>
      </c>
      <c r="M21" s="173">
        <v>0</v>
      </c>
      <c r="N21" s="174">
        <f t="shared" si="3"/>
        <v>38651.300000000163</v>
      </c>
      <c r="P21" s="107"/>
      <c r="Q21" s="107"/>
    </row>
    <row r="22" spans="1:17" s="4" customFormat="1" ht="13.5">
      <c r="A22" s="59" t="s">
        <v>431</v>
      </c>
      <c r="B22" s="168">
        <f t="shared" ref="B22" si="7">C22+D22</f>
        <v>51420.999999999978</v>
      </c>
      <c r="C22" s="168">
        <v>39126.599999999977</v>
      </c>
      <c r="D22" s="168">
        <v>12294.4</v>
      </c>
      <c r="E22" s="168">
        <v>0</v>
      </c>
      <c r="F22" s="168">
        <v>0</v>
      </c>
      <c r="G22" s="168">
        <v>0</v>
      </c>
      <c r="H22" s="168">
        <f t="shared" ref="H22" si="8">I22+J22+K22+L22+M22</f>
        <v>32505.999999999993</v>
      </c>
      <c r="I22" s="168">
        <v>32505.999999999993</v>
      </c>
      <c r="J22" s="168">
        <v>0</v>
      </c>
      <c r="K22" s="173">
        <v>0</v>
      </c>
      <c r="L22" s="173">
        <v>0</v>
      </c>
      <c r="M22" s="173">
        <v>0</v>
      </c>
      <c r="N22" s="174">
        <f t="shared" ref="N22" si="9">B22-H22</f>
        <v>18914.999999999985</v>
      </c>
      <c r="P22" s="107"/>
      <c r="Q22" s="107"/>
    </row>
    <row r="23" spans="1:17" s="4" customFormat="1" ht="13.5">
      <c r="A23" s="59" t="s">
        <v>818</v>
      </c>
      <c r="B23" s="168">
        <f t="shared" si="1"/>
        <v>7971</v>
      </c>
      <c r="C23" s="168">
        <v>7971</v>
      </c>
      <c r="D23" s="168">
        <v>0</v>
      </c>
      <c r="E23" s="168">
        <v>0</v>
      </c>
      <c r="F23" s="168">
        <v>0</v>
      </c>
      <c r="G23" s="168">
        <v>0</v>
      </c>
      <c r="H23" s="168">
        <f t="shared" si="6"/>
        <v>7369</v>
      </c>
      <c r="I23" s="168">
        <v>0</v>
      </c>
      <c r="J23" s="168">
        <v>7369</v>
      </c>
      <c r="K23" s="173">
        <v>0</v>
      </c>
      <c r="L23" s="173">
        <v>0</v>
      </c>
      <c r="M23" s="173">
        <v>0</v>
      </c>
      <c r="N23" s="174">
        <f t="shared" si="3"/>
        <v>602</v>
      </c>
      <c r="P23" s="107"/>
      <c r="Q23" s="107"/>
    </row>
    <row r="24" spans="1:17" s="4" customFormat="1" ht="13.5">
      <c r="A24" s="312" t="s">
        <v>75</v>
      </c>
      <c r="B24" s="171">
        <f>B9+B17</f>
        <v>1673960.1600000001</v>
      </c>
      <c r="C24" s="171">
        <f t="shared" ref="C24" si="10">C9+C17</f>
        <v>896086.85999999987</v>
      </c>
      <c r="D24" s="171">
        <f t="shared" ref="D24:M24" si="11">D9+D17</f>
        <v>777873.30000000016</v>
      </c>
      <c r="E24" s="171">
        <f t="shared" si="11"/>
        <v>0</v>
      </c>
      <c r="F24" s="171">
        <f t="shared" si="11"/>
        <v>0</v>
      </c>
      <c r="G24" s="171">
        <f t="shared" si="11"/>
        <v>0</v>
      </c>
      <c r="H24" s="171">
        <f t="shared" si="11"/>
        <v>1096435.6491</v>
      </c>
      <c r="I24" s="171">
        <f t="shared" si="11"/>
        <v>654401.6</v>
      </c>
      <c r="J24" s="171">
        <f t="shared" si="11"/>
        <v>442034.04909999995</v>
      </c>
      <c r="K24" s="171">
        <f t="shared" si="11"/>
        <v>0</v>
      </c>
      <c r="L24" s="171">
        <f t="shared" si="11"/>
        <v>0</v>
      </c>
      <c r="M24" s="171">
        <f t="shared" si="11"/>
        <v>0</v>
      </c>
      <c r="N24" s="171">
        <f>B24-H24</f>
        <v>577524.51090000011</v>
      </c>
      <c r="P24" s="107"/>
      <c r="Q24" s="107"/>
    </row>
    <row r="25" spans="1:17" s="5" customFormat="1" ht="15">
      <c r="B25" s="40"/>
      <c r="N25" s="40"/>
    </row>
    <row r="26" spans="1:17" s="5" customFormat="1" ht="15">
      <c r="B26" s="40"/>
      <c r="N26" s="40"/>
    </row>
    <row r="28" spans="1:17">
      <c r="C28" s="167"/>
    </row>
  </sheetData>
  <mergeCells count="17">
    <mergeCell ref="A5:A8"/>
    <mergeCell ref="B5:B8"/>
    <mergeCell ref="C5:G6"/>
    <mergeCell ref="H5:H8"/>
    <mergeCell ref="A4:D4"/>
    <mergeCell ref="N5:N8"/>
    <mergeCell ref="C7:C8"/>
    <mergeCell ref="D7:D8"/>
    <mergeCell ref="E7:E8"/>
    <mergeCell ref="F7:F8"/>
    <mergeCell ref="G7:G8"/>
    <mergeCell ref="I7:I8"/>
    <mergeCell ref="J7:J8"/>
    <mergeCell ref="K7:K8"/>
    <mergeCell ref="L7:L8"/>
    <mergeCell ref="I5:M6"/>
    <mergeCell ref="M7:M8"/>
  </mergeCells>
  <phoneticPr fontId="1"/>
  <hyperlinks>
    <hyperlink ref="N1" location="Contents!A1" display="Contents" xr:uid="{86E8FF7D-587F-4A47-8073-3801E17DC73E}"/>
  </hyperlinks>
  <pageMargins left="0.7" right="0.7" top="0.75" bottom="0.75" header="0.3" footer="0.3"/>
  <pageSetup paperSize="9" scale="71"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08D33-39E8-4FCF-86CC-C901BE1FB4B0}">
  <sheetPr>
    <pageSetUpPr fitToPage="1"/>
  </sheetPr>
  <dimension ref="A1:N42"/>
  <sheetViews>
    <sheetView topLeftCell="A10" zoomScale="70" zoomScaleNormal="70" workbookViewId="0">
      <selection activeCell="F10" sqref="F10"/>
    </sheetView>
  </sheetViews>
  <sheetFormatPr defaultColWidth="9" defaultRowHeight="15"/>
  <cols>
    <col min="1" max="1" width="16.58203125" style="5" customWidth="1"/>
    <col min="2" max="2" width="15.33203125" style="5" customWidth="1"/>
    <col min="3" max="3" width="28.5" style="5" customWidth="1"/>
    <col min="4" max="4" width="13.08203125" style="5" customWidth="1"/>
    <col min="5" max="5" width="12.58203125" style="5" customWidth="1"/>
    <col min="6" max="6" width="16.08203125" style="5" customWidth="1"/>
    <col min="7" max="7" width="18.08203125" style="5" customWidth="1"/>
    <col min="8" max="8" width="19.08203125" style="5" customWidth="1"/>
    <col min="9" max="9" width="11.75" style="5" customWidth="1"/>
    <col min="10" max="10" width="17.25" style="5" customWidth="1"/>
    <col min="11" max="11" width="16.08203125" style="63" customWidth="1"/>
    <col min="12" max="12" width="29.25" style="5" customWidth="1"/>
    <col min="13" max="16384" width="9" style="5"/>
  </cols>
  <sheetData>
    <row r="1" spans="1:12" ht="18">
      <c r="G1"/>
      <c r="H1"/>
      <c r="I1"/>
      <c r="K1" s="105" t="s">
        <v>31</v>
      </c>
    </row>
    <row r="2" spans="1:12" ht="19.5">
      <c r="A2" s="7" t="s">
        <v>208</v>
      </c>
    </row>
    <row r="3" spans="1:12" ht="15.75" customHeight="1">
      <c r="A3" s="7"/>
    </row>
    <row r="4" spans="1:12" ht="17">
      <c r="A4" s="29" t="s">
        <v>432</v>
      </c>
    </row>
    <row r="5" spans="1:12" ht="15.75" customHeight="1">
      <c r="A5" s="341" t="s">
        <v>44</v>
      </c>
      <c r="B5" s="341"/>
      <c r="C5" s="26"/>
      <c r="D5" s="26"/>
      <c r="E5" s="26"/>
      <c r="F5" s="26"/>
      <c r="I5" s="26"/>
      <c r="J5" s="26"/>
    </row>
    <row r="6" spans="1:12" s="60" customFormat="1" ht="70.150000000000006" customHeight="1">
      <c r="A6" s="35" t="s">
        <v>433</v>
      </c>
      <c r="B6" s="10" t="s">
        <v>365</v>
      </c>
      <c r="C6" s="35" t="s">
        <v>322</v>
      </c>
      <c r="D6" s="10" t="s">
        <v>434</v>
      </c>
      <c r="E6" s="10" t="s">
        <v>435</v>
      </c>
      <c r="F6" s="10" t="s">
        <v>436</v>
      </c>
      <c r="G6" s="10" t="s">
        <v>437</v>
      </c>
      <c r="H6" s="10" t="s">
        <v>438</v>
      </c>
      <c r="I6" s="10" t="s">
        <v>439</v>
      </c>
      <c r="J6" s="10" t="s">
        <v>440</v>
      </c>
      <c r="K6" s="106" t="s">
        <v>137</v>
      </c>
      <c r="L6" s="163"/>
    </row>
    <row r="7" spans="1:12" s="40" customFormat="1" ht="21.75" customHeight="1">
      <c r="A7" s="123"/>
      <c r="B7" s="315" t="s">
        <v>444</v>
      </c>
      <c r="C7" s="15" t="s">
        <v>446</v>
      </c>
      <c r="D7" s="479">
        <f>'[1]環境9.CO2排出量（スコープ1・2）'!F7</f>
        <v>20207.099999999999</v>
      </c>
      <c r="E7" s="457" t="s">
        <v>23</v>
      </c>
      <c r="F7" s="475" t="s">
        <v>23</v>
      </c>
      <c r="G7" s="478">
        <v>30724.406182109793</v>
      </c>
      <c r="H7" s="475">
        <v>8.9007927872677958E-2</v>
      </c>
      <c r="I7" s="474">
        <f>'[1]環境22.国内生産拠点における水の定量データ'!B24</f>
        <v>1673960.1600000001</v>
      </c>
      <c r="J7" s="476">
        <f>'[1]環境17.水使用量'!F8</f>
        <v>4.8888875919844672</v>
      </c>
      <c r="K7" s="480">
        <f>'[1]環境19.種類別廃棄物排出量と再資源化率'!C24</f>
        <v>2844.2804459999998</v>
      </c>
    </row>
    <row r="8" spans="1:12" s="40" customFormat="1" ht="21.75" customHeight="1">
      <c r="A8" s="427" t="s">
        <v>441</v>
      </c>
      <c r="B8" s="15" t="s">
        <v>381</v>
      </c>
      <c r="C8" s="15" t="s">
        <v>447</v>
      </c>
      <c r="D8" s="177">
        <v>7788.2960199999998</v>
      </c>
      <c r="E8" s="177">
        <v>10782.191000000001</v>
      </c>
      <c r="F8" s="182">
        <v>0.46368418772254233</v>
      </c>
      <c r="G8" s="179">
        <v>1098.227568</v>
      </c>
      <c r="H8" s="182">
        <v>4.7228875634143665E-2</v>
      </c>
      <c r="I8" s="180">
        <v>161826</v>
      </c>
      <c r="J8" s="183">
        <v>6.9592680525125292</v>
      </c>
      <c r="K8" s="183">
        <v>13.6</v>
      </c>
    </row>
    <row r="9" spans="1:12" s="40" customFormat="1" ht="21.75" customHeight="1">
      <c r="A9" s="428"/>
      <c r="B9" s="15" t="s">
        <v>383</v>
      </c>
      <c r="C9" s="15" t="s">
        <v>448</v>
      </c>
      <c r="D9" s="177">
        <v>2370.1336260000003</v>
      </c>
      <c r="E9" s="177">
        <v>4276.0690000000004</v>
      </c>
      <c r="F9" s="182">
        <v>0.34709132101279688</v>
      </c>
      <c r="G9" s="179">
        <v>258.73865399999994</v>
      </c>
      <c r="H9" s="182">
        <v>2.1001985986178646E-2</v>
      </c>
      <c r="I9" s="180">
        <v>56622</v>
      </c>
      <c r="J9" s="183">
        <v>4.596044820227779</v>
      </c>
      <c r="K9" s="183">
        <v>85</v>
      </c>
    </row>
    <row r="10" spans="1:12" s="40" customFormat="1" ht="21.75" customHeight="1">
      <c r="A10" s="428"/>
      <c r="B10" s="430" t="s">
        <v>384</v>
      </c>
      <c r="C10" s="15" t="s">
        <v>401</v>
      </c>
      <c r="D10" s="177">
        <v>5159.5860000000002</v>
      </c>
      <c r="E10" s="177">
        <v>8539</v>
      </c>
      <c r="F10" s="182">
        <v>0.26490747766793044</v>
      </c>
      <c r="G10" s="179">
        <v>276.89875799999999</v>
      </c>
      <c r="H10" s="182">
        <v>8.590297640375064E-3</v>
      </c>
      <c r="I10" s="180">
        <v>150368</v>
      </c>
      <c r="J10" s="183">
        <v>5.3018723425985845</v>
      </c>
      <c r="K10" s="184">
        <v>1.73</v>
      </c>
    </row>
    <row r="11" spans="1:12" s="40" customFormat="1" ht="21.75" customHeight="1">
      <c r="A11" s="428"/>
      <c r="B11" s="372"/>
      <c r="C11" s="15" t="s">
        <v>449</v>
      </c>
      <c r="D11" s="177">
        <v>5519.0677999999998</v>
      </c>
      <c r="E11" s="177">
        <v>9670.08</v>
      </c>
      <c r="F11" s="182">
        <v>0.32296907450608731</v>
      </c>
      <c r="G11" s="179">
        <v>172.82996880000002</v>
      </c>
      <c r="H11" s="182">
        <v>5.772313679954246E-3</v>
      </c>
      <c r="I11" s="180">
        <v>170900</v>
      </c>
      <c r="J11" s="183">
        <v>5.0221108610612673</v>
      </c>
      <c r="K11" s="184">
        <v>1.48</v>
      </c>
    </row>
    <row r="12" spans="1:12" s="40" customFormat="1" ht="60" customHeight="1">
      <c r="A12" s="428"/>
      <c r="B12" s="41" t="s">
        <v>445</v>
      </c>
      <c r="C12" s="41" t="s">
        <v>450</v>
      </c>
      <c r="D12" s="177">
        <v>8350.2284387844429</v>
      </c>
      <c r="E12" s="177">
        <v>7346.0912262326292</v>
      </c>
      <c r="F12" s="182">
        <v>0.2854542300127767</v>
      </c>
      <c r="G12" s="179">
        <v>682.03750573803177</v>
      </c>
      <c r="H12" s="182">
        <v>2.6502596420944498E-2</v>
      </c>
      <c r="I12" s="180">
        <v>133517.923229318</v>
      </c>
      <c r="J12" s="183">
        <v>5.1873392315968285</v>
      </c>
      <c r="K12" s="185" t="s">
        <v>29</v>
      </c>
    </row>
    <row r="13" spans="1:12" s="40" customFormat="1" ht="21.75" customHeight="1">
      <c r="A13" s="428"/>
      <c r="B13" s="15" t="s">
        <v>386</v>
      </c>
      <c r="C13" s="15" t="s">
        <v>404</v>
      </c>
      <c r="D13" s="177">
        <v>19251.9589012</v>
      </c>
      <c r="E13" s="177">
        <v>21742.425999999999</v>
      </c>
      <c r="F13" s="182">
        <v>0.20100912926341144</v>
      </c>
      <c r="G13" s="179">
        <v>1347.09584118</v>
      </c>
      <c r="H13" s="182">
        <v>1.2453925889868711E-2</v>
      </c>
      <c r="I13" s="180">
        <v>621972</v>
      </c>
      <c r="J13" s="183">
        <v>5.7501426081074181</v>
      </c>
      <c r="K13" s="184">
        <v>72</v>
      </c>
    </row>
    <row r="14" spans="1:12" s="40" customFormat="1" ht="21.75" customHeight="1">
      <c r="A14" s="428"/>
      <c r="B14" s="15" t="s">
        <v>387</v>
      </c>
      <c r="C14" s="15" t="s">
        <v>830</v>
      </c>
      <c r="D14" s="177">
        <v>1999.5076618441135</v>
      </c>
      <c r="E14" s="177">
        <v>2515.3236200000001</v>
      </c>
      <c r="F14" s="182">
        <v>0.3661166521442098</v>
      </c>
      <c r="G14" s="179">
        <v>355.94915990280003</v>
      </c>
      <c r="H14" s="182">
        <v>5.1809999206844468E-2</v>
      </c>
      <c r="I14" s="180">
        <v>31521</v>
      </c>
      <c r="J14" s="183">
        <v>4.5880231475891113</v>
      </c>
      <c r="K14" s="184">
        <v>61.8</v>
      </c>
    </row>
    <row r="15" spans="1:12" s="40" customFormat="1" ht="21.75" customHeight="1">
      <c r="A15" s="428"/>
      <c r="B15" s="430" t="s">
        <v>389</v>
      </c>
      <c r="C15" s="15" t="s">
        <v>451</v>
      </c>
      <c r="D15" s="177">
        <v>19110.678263788122</v>
      </c>
      <c r="E15" s="177">
        <v>11198.28</v>
      </c>
      <c r="F15" s="182">
        <v>0.17037608673041993</v>
      </c>
      <c r="G15" s="179">
        <v>1188.778191264</v>
      </c>
      <c r="H15" s="182">
        <v>1.8086650469360203E-2</v>
      </c>
      <c r="I15" s="186">
        <v>236771</v>
      </c>
      <c r="J15" s="183">
        <v>3.6023493278653733</v>
      </c>
      <c r="K15" s="184">
        <v>12.6</v>
      </c>
    </row>
    <row r="16" spans="1:12" s="40" customFormat="1" ht="21.75" customHeight="1">
      <c r="A16" s="428"/>
      <c r="B16" s="372"/>
      <c r="C16" s="15" t="s">
        <v>452</v>
      </c>
      <c r="D16" s="177">
        <v>14446.156526898714</v>
      </c>
      <c r="E16" s="177">
        <v>16005.65</v>
      </c>
      <c r="F16" s="182">
        <v>0.18683416969710029</v>
      </c>
      <c r="G16" s="179">
        <v>1449.0722255972362</v>
      </c>
      <c r="H16" s="182">
        <v>1.6915039757872303E-2</v>
      </c>
      <c r="I16" s="180">
        <v>287999</v>
      </c>
      <c r="J16" s="183">
        <v>3.3618162360538428</v>
      </c>
      <c r="K16" s="184">
        <v>22.73</v>
      </c>
    </row>
    <row r="17" spans="1:14" s="40" customFormat="1" ht="21.75" customHeight="1">
      <c r="A17" s="428"/>
      <c r="B17" s="15" t="s">
        <v>390</v>
      </c>
      <c r="C17" s="15" t="s">
        <v>831</v>
      </c>
      <c r="D17" s="177">
        <v>5917.0441728558581</v>
      </c>
      <c r="E17" s="177">
        <v>2241.518</v>
      </c>
      <c r="F17" s="182">
        <v>0.27634749219130428</v>
      </c>
      <c r="G17" s="179">
        <v>138.49530300000001</v>
      </c>
      <c r="H17" s="182">
        <v>1.7074513639562486E-2</v>
      </c>
      <c r="I17" s="180">
        <v>29424</v>
      </c>
      <c r="J17" s="183">
        <v>3.6275633790301649</v>
      </c>
      <c r="K17" s="187">
        <v>14.34</v>
      </c>
    </row>
    <row r="18" spans="1:14" s="40" customFormat="1" ht="21.75" customHeight="1">
      <c r="A18" s="428"/>
      <c r="B18" s="15" t="s">
        <v>393</v>
      </c>
      <c r="C18" s="124" t="s">
        <v>846</v>
      </c>
      <c r="D18" s="177">
        <v>7474.0042263614178</v>
      </c>
      <c r="E18" s="177">
        <v>6424.3649999999998</v>
      </c>
      <c r="F18" s="182">
        <v>0.48560039293301088</v>
      </c>
      <c r="G18" s="179">
        <v>1242.3387785820557</v>
      </c>
      <c r="H18" s="182">
        <v>9.3905031709026976E-2</v>
      </c>
      <c r="I18" s="180">
        <v>81293</v>
      </c>
      <c r="J18" s="183">
        <v>6.2088314446575161</v>
      </c>
      <c r="K18" s="188">
        <v>130</v>
      </c>
    </row>
    <row r="19" spans="1:14" s="40" customFormat="1" ht="21.75" customHeight="1">
      <c r="A19" s="428"/>
      <c r="B19" s="15" t="s">
        <v>395</v>
      </c>
      <c r="C19" s="124" t="s">
        <v>453</v>
      </c>
      <c r="D19" s="177">
        <v>11046.556663276035</v>
      </c>
      <c r="E19" s="177">
        <v>7198.415</v>
      </c>
      <c r="F19" s="182">
        <v>0.28320445435960911</v>
      </c>
      <c r="G19" s="179">
        <v>794.53529503439995</v>
      </c>
      <c r="H19" s="182">
        <v>3.1259094495061521E-2</v>
      </c>
      <c r="I19" s="180">
        <v>129276</v>
      </c>
      <c r="J19" s="183">
        <v>5.0860556166590598</v>
      </c>
      <c r="K19" s="188">
        <v>14.2</v>
      </c>
    </row>
    <row r="20" spans="1:14" s="40" customFormat="1" ht="21.75" customHeight="1">
      <c r="A20" s="428"/>
      <c r="B20" s="15" t="s">
        <v>394</v>
      </c>
      <c r="C20" s="124" t="s">
        <v>847</v>
      </c>
      <c r="D20" s="177">
        <v>3108.3774661004427</v>
      </c>
      <c r="E20" s="177">
        <v>2740.3982700000006</v>
      </c>
      <c r="F20" s="182">
        <v>0.49384648714408658</v>
      </c>
      <c r="G20" s="179">
        <v>377.73774365280008</v>
      </c>
      <c r="H20" s="182">
        <v>6.807202435019373E-2</v>
      </c>
      <c r="I20" s="180">
        <v>47226</v>
      </c>
      <c r="J20" s="183">
        <v>8.5105856536198399</v>
      </c>
      <c r="K20" s="188">
        <v>27.382000000000001</v>
      </c>
    </row>
    <row r="21" spans="1:14" s="40" customFormat="1" ht="21.75" customHeight="1">
      <c r="A21" s="428"/>
      <c r="B21" s="15" t="s">
        <v>397</v>
      </c>
      <c r="C21" s="124" t="s">
        <v>848</v>
      </c>
      <c r="D21" s="189" t="s">
        <v>22</v>
      </c>
      <c r="E21" s="189" t="s">
        <v>22</v>
      </c>
      <c r="F21" s="189" t="s">
        <v>22</v>
      </c>
      <c r="G21" s="189" t="s">
        <v>22</v>
      </c>
      <c r="H21" s="178" t="s">
        <v>22</v>
      </c>
      <c r="I21" s="181" t="s">
        <v>30</v>
      </c>
      <c r="J21" s="187" t="s">
        <v>30</v>
      </c>
      <c r="K21" s="181" t="s">
        <v>30</v>
      </c>
    </row>
    <row r="22" spans="1:14" s="40" customFormat="1" ht="21.75" customHeight="1">
      <c r="A22" s="428"/>
      <c r="B22" s="431" t="s">
        <v>392</v>
      </c>
      <c r="C22" s="124" t="s">
        <v>454</v>
      </c>
      <c r="D22" s="177">
        <v>6203.4388192481019</v>
      </c>
      <c r="E22" s="177">
        <v>6700.04</v>
      </c>
      <c r="F22" s="182">
        <v>0.28940502310820521</v>
      </c>
      <c r="G22" s="179">
        <v>500.25447543000001</v>
      </c>
      <c r="H22" s="182">
        <v>2.1608252789804574E-2</v>
      </c>
      <c r="I22" s="180">
        <v>112570</v>
      </c>
      <c r="J22" s="183">
        <v>4.8624073067161779</v>
      </c>
      <c r="K22" s="184">
        <v>16.350000000000001</v>
      </c>
    </row>
    <row r="23" spans="1:14" s="40" customFormat="1" ht="21.75" customHeight="1">
      <c r="A23" s="428"/>
      <c r="B23" s="432"/>
      <c r="C23" s="124" t="s">
        <v>455</v>
      </c>
      <c r="D23" s="177">
        <v>8976.2925107030005</v>
      </c>
      <c r="E23" s="177">
        <v>9523.2000000000007</v>
      </c>
      <c r="F23" s="182">
        <v>0.32763890773957127</v>
      </c>
      <c r="G23" s="179">
        <v>801.82584603120006</v>
      </c>
      <c r="H23" s="182">
        <v>2.7586246680844674E-2</v>
      </c>
      <c r="I23" s="180">
        <v>127377</v>
      </c>
      <c r="J23" s="183">
        <v>4.3823148890229504</v>
      </c>
      <c r="K23" s="184">
        <v>39.6</v>
      </c>
    </row>
    <row r="24" spans="1:14" s="40" customFormat="1" ht="21.75" customHeight="1">
      <c r="A24" s="428"/>
      <c r="B24" s="432"/>
      <c r="C24" s="124" t="s">
        <v>456</v>
      </c>
      <c r="D24" s="177">
        <v>4449.5377620066511</v>
      </c>
      <c r="E24" s="177">
        <v>4671.99</v>
      </c>
      <c r="F24" s="182">
        <v>0.6401332334949883</v>
      </c>
      <c r="G24" s="179">
        <v>259.37539067796001</v>
      </c>
      <c r="H24" s="182">
        <v>3.5538348224997997E-2</v>
      </c>
      <c r="I24" s="176">
        <v>49471</v>
      </c>
      <c r="J24" s="183">
        <v>6.7782746097980882</v>
      </c>
      <c r="K24" s="184">
        <v>44.822000000000003</v>
      </c>
    </row>
    <row r="25" spans="1:14" s="40" customFormat="1" ht="21.75" customHeight="1">
      <c r="A25" s="428"/>
      <c r="B25" s="432"/>
      <c r="C25" s="124" t="s">
        <v>457</v>
      </c>
      <c r="D25" s="177">
        <v>41228.764873336171</v>
      </c>
      <c r="E25" s="177">
        <v>16403.14</v>
      </c>
      <c r="F25" s="182">
        <v>0.35537015332153321</v>
      </c>
      <c r="G25" s="179">
        <v>1626.7333439999998</v>
      </c>
      <c r="H25" s="182">
        <v>3.5242793627959672E-2</v>
      </c>
      <c r="I25" s="180">
        <v>342206</v>
      </c>
      <c r="J25" s="183">
        <v>7.4138121534991841</v>
      </c>
      <c r="K25" s="184">
        <v>34.799999999999997</v>
      </c>
    </row>
    <row r="26" spans="1:14" s="40" customFormat="1" ht="21.75" customHeight="1">
      <c r="A26" s="428"/>
      <c r="B26" s="432"/>
      <c r="C26" s="332" t="s">
        <v>815</v>
      </c>
      <c r="D26" s="177">
        <v>38378.656365941592</v>
      </c>
      <c r="E26" s="177">
        <v>18231.548999999999</v>
      </c>
      <c r="F26" s="182">
        <v>0.36838969691660983</v>
      </c>
      <c r="G26" s="179">
        <v>1844.5785025883999</v>
      </c>
      <c r="H26" s="182">
        <v>3.7271858551757436E-2</v>
      </c>
      <c r="I26" s="180">
        <v>268276</v>
      </c>
      <c r="J26" s="183">
        <v>5.4208292630538644</v>
      </c>
      <c r="K26" s="184">
        <v>179.93</v>
      </c>
    </row>
    <row r="27" spans="1:14" s="40" customFormat="1" ht="21.75" customHeight="1">
      <c r="A27" s="428"/>
      <c r="B27" s="432"/>
      <c r="C27" s="332" t="s">
        <v>816</v>
      </c>
      <c r="D27" s="177">
        <v>5816.2440951999997</v>
      </c>
      <c r="E27" s="177">
        <v>7478.7759999999998</v>
      </c>
      <c r="F27" s="182">
        <v>1.270920904003767</v>
      </c>
      <c r="G27" s="179">
        <v>464.64045599999997</v>
      </c>
      <c r="H27" s="182">
        <v>7.8959614297345257E-2</v>
      </c>
      <c r="I27" s="180">
        <v>74864</v>
      </c>
      <c r="J27" s="183">
        <v>12.722165038415113</v>
      </c>
      <c r="K27" s="184">
        <v>83.37</v>
      </c>
    </row>
    <row r="28" spans="1:14" s="40" customFormat="1" ht="21.75" customHeight="1">
      <c r="A28" s="429"/>
      <c r="B28" s="433"/>
      <c r="C28" s="124" t="s">
        <v>414</v>
      </c>
      <c r="D28" s="177">
        <v>9570.1075277922446</v>
      </c>
      <c r="E28" s="177">
        <v>11419.92</v>
      </c>
      <c r="F28" s="182">
        <v>0.52290136280405308</v>
      </c>
      <c r="G28" s="179">
        <v>908.24586240000008</v>
      </c>
      <c r="H28" s="182">
        <v>4.1587243974572717E-2</v>
      </c>
      <c r="I28" s="180">
        <v>173848</v>
      </c>
      <c r="J28" s="183">
        <v>7.9602445657026495</v>
      </c>
      <c r="K28" s="184">
        <v>122.56399999999999</v>
      </c>
    </row>
    <row r="29" spans="1:14" s="40" customFormat="1" ht="21.75" customHeight="1">
      <c r="A29" s="431" t="s">
        <v>442</v>
      </c>
      <c r="B29" s="15" t="s">
        <v>382</v>
      </c>
      <c r="C29" s="124" t="s">
        <v>399</v>
      </c>
      <c r="D29" s="177">
        <v>9402.5358152194058</v>
      </c>
      <c r="E29" s="177">
        <v>19311.811000000002</v>
      </c>
      <c r="F29" s="182">
        <v>0.49909454493834204</v>
      </c>
      <c r="G29" s="179">
        <v>2311.570411146</v>
      </c>
      <c r="H29" s="182">
        <v>5.9740237849461607E-2</v>
      </c>
      <c r="I29" s="180">
        <v>353172</v>
      </c>
      <c r="J29" s="183">
        <v>9.1273790233844014</v>
      </c>
      <c r="K29" s="184">
        <v>259.8</v>
      </c>
    </row>
    <row r="30" spans="1:14" s="40" customFormat="1" ht="21.75" customHeight="1">
      <c r="A30" s="432"/>
      <c r="B30" s="430" t="s">
        <v>388</v>
      </c>
      <c r="C30" s="124" t="s">
        <v>407</v>
      </c>
      <c r="D30" s="177">
        <v>11844.054762344615</v>
      </c>
      <c r="E30" s="177">
        <v>13340.242</v>
      </c>
      <c r="F30" s="182">
        <v>0.15446449045923638</v>
      </c>
      <c r="G30" s="179">
        <v>1244.1525563399998</v>
      </c>
      <c r="H30" s="182">
        <v>1.4405839914194543E-2</v>
      </c>
      <c r="I30" s="180">
        <v>275056</v>
      </c>
      <c r="J30" s="183">
        <v>3.1848286476179157</v>
      </c>
      <c r="K30" s="184">
        <v>120.5</v>
      </c>
    </row>
    <row r="31" spans="1:14" s="40" customFormat="1" ht="21.75" customHeight="1">
      <c r="A31" s="432"/>
      <c r="B31" s="372"/>
      <c r="C31" s="124" t="s">
        <v>406</v>
      </c>
      <c r="D31" s="177">
        <v>8101.9870140671519</v>
      </c>
      <c r="E31" s="177">
        <v>7944.2179999999998</v>
      </c>
      <c r="F31" s="182">
        <v>0.25570381205940501</v>
      </c>
      <c r="G31" s="179">
        <v>758.04266097750008</v>
      </c>
      <c r="H31" s="182">
        <v>2.4399430896231946E-2</v>
      </c>
      <c r="I31" s="180">
        <v>97587.54</v>
      </c>
      <c r="J31" s="183">
        <v>3.1410902857272633</v>
      </c>
      <c r="K31" s="184">
        <v>53.207999999999998</v>
      </c>
      <c r="L31" s="164"/>
      <c r="N31" s="189" t="s">
        <v>25</v>
      </c>
    </row>
    <row r="32" spans="1:14" s="40" customFormat="1" ht="36.4" customHeight="1">
      <c r="A32" s="433"/>
      <c r="B32" s="41" t="s">
        <v>396</v>
      </c>
      <c r="C32" s="124" t="s">
        <v>849</v>
      </c>
      <c r="D32" s="177">
        <v>6858.2913322569066</v>
      </c>
      <c r="E32" s="177">
        <v>4822.5640000000003</v>
      </c>
      <c r="F32" s="182">
        <v>0.24151874063397993</v>
      </c>
      <c r="G32" s="179">
        <v>653.21853840000006</v>
      </c>
      <c r="H32" s="182">
        <v>3.2713825830644666E-2</v>
      </c>
      <c r="I32" s="180">
        <v>161818.44</v>
      </c>
      <c r="J32" s="183">
        <v>8.1040043370931656</v>
      </c>
      <c r="K32" s="184">
        <v>21.09</v>
      </c>
    </row>
    <row r="33" spans="1:12" s="40" customFormat="1" ht="21.75" customHeight="1">
      <c r="A33" s="124" t="s">
        <v>443</v>
      </c>
      <c r="B33" s="15" t="s">
        <v>391</v>
      </c>
      <c r="C33" s="15" t="s">
        <v>411</v>
      </c>
      <c r="D33" s="177">
        <v>4290.7564775433411</v>
      </c>
      <c r="E33" s="177">
        <v>4305.7150000000001</v>
      </c>
      <c r="F33" s="182">
        <v>0.29138741383909689</v>
      </c>
      <c r="G33" s="179">
        <v>870.20923200000004</v>
      </c>
      <c r="H33" s="182">
        <v>5.8891036125564893E-2</v>
      </c>
      <c r="I33" s="180">
        <v>57236</v>
      </c>
      <c r="J33" s="183">
        <v>3.8734217240329532</v>
      </c>
      <c r="K33" s="184">
        <v>1.2</v>
      </c>
      <c r="L33" s="165"/>
    </row>
    <row r="34" spans="1:12" s="40" customFormat="1" ht="21.75" customHeight="1">
      <c r="A34" s="426" t="s">
        <v>75</v>
      </c>
      <c r="B34" s="426"/>
      <c r="C34" s="426"/>
      <c r="D34" s="474">
        <f>SUM(D7:D33)</f>
        <v>286869.36312276829</v>
      </c>
      <c r="E34" s="474">
        <f t="shared" ref="E34:G34" si="0">SUM(E7:E33)</f>
        <v>234832.97211623268</v>
      </c>
      <c r="F34" s="460" t="s">
        <v>25</v>
      </c>
      <c r="G34" s="474">
        <f t="shared" si="0"/>
        <v>52349.988450852179</v>
      </c>
      <c r="H34" s="475" t="s">
        <v>25</v>
      </c>
      <c r="I34" s="474">
        <f>SUM(I7:I33)</f>
        <v>5906158.0632293187</v>
      </c>
      <c r="J34" s="476" t="s">
        <v>25</v>
      </c>
      <c r="K34" s="477">
        <f>SUM(K7:K33)</f>
        <v>4278.3764459999993</v>
      </c>
      <c r="L34" s="166"/>
    </row>
    <row r="35" spans="1:12" s="40" customFormat="1" ht="9" customHeight="1">
      <c r="K35" s="125"/>
    </row>
    <row r="36" spans="1:12" s="40" customFormat="1">
      <c r="A36" s="40" t="s">
        <v>820</v>
      </c>
      <c r="K36" s="125"/>
    </row>
    <row r="37" spans="1:12" s="329" customFormat="1">
      <c r="A37" s="40" t="s">
        <v>837</v>
      </c>
      <c r="K37" s="330"/>
    </row>
    <row r="38" spans="1:12" s="329" customFormat="1" ht="18.75" customHeight="1">
      <c r="A38" s="40" t="s">
        <v>850</v>
      </c>
      <c r="E38" s="331"/>
      <c r="K38" s="330"/>
    </row>
    <row r="39" spans="1:12" s="329" customFormat="1" ht="18.75" customHeight="1">
      <c r="A39" s="40" t="s">
        <v>838</v>
      </c>
      <c r="K39" s="330"/>
    </row>
    <row r="40" spans="1:12" s="40" customFormat="1">
      <c r="A40" s="40" t="s">
        <v>819</v>
      </c>
      <c r="K40" s="125"/>
    </row>
    <row r="41" spans="1:12" s="329" customFormat="1">
      <c r="A41" s="40" t="s">
        <v>839</v>
      </c>
      <c r="K41" s="330"/>
    </row>
    <row r="42" spans="1:12" s="40" customFormat="1">
      <c r="K42" s="125"/>
    </row>
  </sheetData>
  <mergeCells count="8">
    <mergeCell ref="A34:C34"/>
    <mergeCell ref="A5:B5"/>
    <mergeCell ref="A8:A28"/>
    <mergeCell ref="B10:B11"/>
    <mergeCell ref="B15:B16"/>
    <mergeCell ref="B22:B28"/>
    <mergeCell ref="A29:A32"/>
    <mergeCell ref="B30:B31"/>
  </mergeCells>
  <phoneticPr fontId="1"/>
  <hyperlinks>
    <hyperlink ref="K1" location="Contents!A1" display="Contents" xr:uid="{61C12D3A-9711-4473-9472-DEDA714A51DF}"/>
  </hyperlinks>
  <pageMargins left="0.7" right="0.7" top="0.75" bottom="0.75" header="0.3" footer="0.3"/>
  <pageSetup paperSize="8" scale="81"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H60"/>
  <sheetViews>
    <sheetView topLeftCell="A116" zoomScale="85" zoomScaleNormal="85" workbookViewId="0">
      <selection activeCell="A24" sqref="A24:H24"/>
    </sheetView>
  </sheetViews>
  <sheetFormatPr defaultColWidth="9" defaultRowHeight="15"/>
  <cols>
    <col min="1" max="1" width="15.08203125" style="5" customWidth="1"/>
    <col min="2" max="3" width="24.58203125" style="5" customWidth="1"/>
    <col min="4" max="4" width="17.25" style="5" customWidth="1"/>
    <col min="5" max="8" width="11.25" style="5" customWidth="1"/>
    <col min="9" max="16384" width="9" style="5"/>
  </cols>
  <sheetData>
    <row r="1" spans="1:8" ht="18">
      <c r="H1" s="105" t="s">
        <v>31</v>
      </c>
    </row>
    <row r="2" spans="1:8" ht="19.5">
      <c r="A2" s="7" t="s">
        <v>208</v>
      </c>
    </row>
    <row r="3" spans="1:8" ht="15.75" customHeight="1">
      <c r="A3" s="7"/>
    </row>
    <row r="4" spans="1:8">
      <c r="A4" s="65" t="s">
        <v>458</v>
      </c>
    </row>
    <row r="5" spans="1:8">
      <c r="A5" s="3" t="s">
        <v>330</v>
      </c>
    </row>
    <row r="6" spans="1:8" ht="59.25" customHeight="1">
      <c r="A6" s="364" t="s">
        <v>459</v>
      </c>
      <c r="B6" s="364"/>
      <c r="C6" s="364"/>
      <c r="D6" s="364"/>
      <c r="E6" s="364"/>
      <c r="F6" s="364"/>
      <c r="G6" s="364"/>
      <c r="H6" s="364"/>
    </row>
    <row r="7" spans="1:8" ht="15.75" customHeight="1">
      <c r="A7" s="66" t="s">
        <v>44</v>
      </c>
      <c r="B7" s="26"/>
      <c r="C7" s="26"/>
      <c r="D7" s="26"/>
      <c r="E7" s="26"/>
      <c r="F7" s="26"/>
      <c r="G7" s="26"/>
      <c r="H7" s="26"/>
    </row>
    <row r="8" spans="1:8" s="329" customFormat="1" ht="51.4" customHeight="1">
      <c r="A8" s="387" t="s">
        <v>840</v>
      </c>
      <c r="B8" s="387"/>
      <c r="C8" s="387"/>
      <c r="D8" s="387"/>
      <c r="E8" s="387"/>
      <c r="F8" s="387"/>
      <c r="G8" s="387"/>
      <c r="H8" s="387"/>
    </row>
    <row r="9" spans="1:8" ht="47">
      <c r="A9" s="10" t="s">
        <v>460</v>
      </c>
      <c r="B9" s="10" t="s">
        <v>461</v>
      </c>
      <c r="C9" s="10" t="s">
        <v>462</v>
      </c>
      <c r="D9" s="10" t="s">
        <v>463</v>
      </c>
      <c r="E9" s="10" t="s">
        <v>464</v>
      </c>
      <c r="F9" s="10" t="s">
        <v>465</v>
      </c>
      <c r="G9" s="10" t="s">
        <v>466</v>
      </c>
      <c r="H9" s="10" t="s">
        <v>467</v>
      </c>
    </row>
    <row r="10" spans="1:8" s="40" customFormat="1">
      <c r="A10" s="191">
        <v>180314</v>
      </c>
      <c r="B10" s="275">
        <v>1458.9244095888</v>
      </c>
      <c r="C10" s="275">
        <v>8141.0810000000001</v>
      </c>
      <c r="D10" s="276">
        <v>284.60986000000003</v>
      </c>
      <c r="E10" s="275">
        <v>2576.9672764000002</v>
      </c>
      <c r="F10" s="277">
        <v>0</v>
      </c>
      <c r="G10" s="278">
        <v>9.7353900000000007</v>
      </c>
      <c r="H10" s="277">
        <v>2.4617493204392185</v>
      </c>
    </row>
    <row r="13" spans="1:8">
      <c r="A13" s="67" t="s">
        <v>427</v>
      </c>
    </row>
    <row r="14" spans="1:8" ht="59.25" customHeight="1">
      <c r="A14" s="364" t="s">
        <v>468</v>
      </c>
      <c r="B14" s="364"/>
      <c r="C14" s="364"/>
      <c r="D14" s="364"/>
      <c r="E14" s="364"/>
      <c r="F14" s="364"/>
      <c r="G14" s="364"/>
      <c r="H14" s="364"/>
    </row>
    <row r="15" spans="1:8">
      <c r="A15" s="66" t="s">
        <v>44</v>
      </c>
      <c r="B15" s="26"/>
      <c r="C15" s="26"/>
      <c r="D15" s="26"/>
      <c r="E15" s="26"/>
      <c r="F15" s="26"/>
      <c r="G15" s="26"/>
      <c r="H15" s="26"/>
    </row>
    <row r="16" spans="1:8" s="329" customFormat="1" ht="49.9" customHeight="1">
      <c r="A16" s="437" t="s">
        <v>851</v>
      </c>
      <c r="B16" s="437"/>
      <c r="C16" s="437"/>
      <c r="D16" s="437"/>
      <c r="E16" s="437"/>
      <c r="F16" s="437"/>
      <c r="G16" s="437"/>
      <c r="H16" s="437"/>
    </row>
    <row r="17" spans="1:8" ht="47">
      <c r="A17" s="10" t="s">
        <v>460</v>
      </c>
      <c r="B17" s="10" t="s">
        <v>461</v>
      </c>
      <c r="C17" s="10" t="s">
        <v>462</v>
      </c>
      <c r="D17" s="10" t="s">
        <v>463</v>
      </c>
      <c r="E17" s="10" t="s">
        <v>464</v>
      </c>
      <c r="F17" s="10" t="s">
        <v>465</v>
      </c>
      <c r="G17" s="10" t="s">
        <v>466</v>
      </c>
      <c r="H17" s="10" t="s">
        <v>467</v>
      </c>
    </row>
    <row r="18" spans="1:8" s="40" customFormat="1">
      <c r="A18" s="191">
        <v>195320</v>
      </c>
      <c r="B18" s="275">
        <v>1215.0597697797609</v>
      </c>
      <c r="C18" s="275">
        <v>6956.9889999999996</v>
      </c>
      <c r="D18" s="276">
        <v>420.65899999999999</v>
      </c>
      <c r="E18" s="275">
        <v>2152.5589011553784</v>
      </c>
      <c r="F18" s="277">
        <v>0</v>
      </c>
      <c r="G18" s="279">
        <v>0.23353750000000001</v>
      </c>
      <c r="H18" s="279">
        <v>0.53820993970000008</v>
      </c>
    </row>
    <row r="21" spans="1:8">
      <c r="A21" s="67" t="s">
        <v>472</v>
      </c>
    </row>
    <row r="22" spans="1:8" ht="59.25" customHeight="1">
      <c r="A22" s="387" t="s">
        <v>469</v>
      </c>
      <c r="B22" s="387"/>
      <c r="C22" s="387"/>
      <c r="D22" s="387"/>
      <c r="E22" s="387"/>
      <c r="F22" s="387"/>
      <c r="G22" s="387"/>
      <c r="H22" s="387"/>
    </row>
    <row r="23" spans="1:8">
      <c r="A23" s="66" t="s">
        <v>44</v>
      </c>
      <c r="B23" s="26"/>
      <c r="C23" s="26"/>
      <c r="D23" s="26"/>
      <c r="E23" s="26"/>
      <c r="F23" s="26"/>
      <c r="G23" s="26"/>
      <c r="H23" s="26"/>
    </row>
    <row r="24" spans="1:8" s="329" customFormat="1" ht="63.4" customHeight="1">
      <c r="A24" s="387" t="s">
        <v>852</v>
      </c>
      <c r="B24" s="387"/>
      <c r="C24" s="387"/>
      <c r="D24" s="387"/>
      <c r="E24" s="387"/>
      <c r="F24" s="387"/>
      <c r="G24" s="387"/>
      <c r="H24" s="387"/>
    </row>
    <row r="25" spans="1:8" ht="47">
      <c r="A25" s="10" t="s">
        <v>460</v>
      </c>
      <c r="B25" s="10" t="s">
        <v>461</v>
      </c>
      <c r="C25" s="10" t="s">
        <v>462</v>
      </c>
      <c r="D25" s="10" t="s">
        <v>463</v>
      </c>
      <c r="E25" s="10" t="s">
        <v>464</v>
      </c>
      <c r="F25" s="10" t="s">
        <v>465</v>
      </c>
      <c r="G25" s="10" t="s">
        <v>466</v>
      </c>
      <c r="H25" s="10" t="s">
        <v>467</v>
      </c>
    </row>
    <row r="26" spans="1:8" s="40" customFormat="1">
      <c r="A26" s="482">
        <v>426.95400000000001</v>
      </c>
      <c r="B26" s="481">
        <v>2262.2034706669774</v>
      </c>
      <c r="C26" s="481">
        <v>14050.444</v>
      </c>
      <c r="D26" s="483">
        <v>557.66399999999999</v>
      </c>
      <c r="E26" s="481">
        <v>4003.4</v>
      </c>
      <c r="F26" s="277">
        <v>0</v>
      </c>
      <c r="G26" s="279">
        <v>0.33996100000000001</v>
      </c>
      <c r="H26" s="277">
        <v>1.004849302575</v>
      </c>
    </row>
    <row r="29" spans="1:8">
      <c r="A29" s="3" t="s">
        <v>331</v>
      </c>
    </row>
    <row r="30" spans="1:8" ht="59.25" customHeight="1">
      <c r="A30" s="364" t="s">
        <v>470</v>
      </c>
      <c r="B30" s="364"/>
      <c r="C30" s="364"/>
      <c r="D30" s="364"/>
      <c r="E30" s="364"/>
      <c r="F30" s="364"/>
      <c r="G30" s="364"/>
      <c r="H30" s="364"/>
    </row>
    <row r="31" spans="1:8">
      <c r="A31" s="66" t="s">
        <v>44</v>
      </c>
      <c r="B31" s="26"/>
      <c r="C31" s="26"/>
      <c r="D31" s="26"/>
      <c r="E31" s="26"/>
      <c r="F31" s="26"/>
      <c r="G31" s="26"/>
      <c r="H31" s="26"/>
    </row>
    <row r="32" spans="1:8" s="156" customFormat="1" ht="67.900000000000006" customHeight="1">
      <c r="A32" s="387" t="s">
        <v>841</v>
      </c>
      <c r="B32" s="387"/>
      <c r="C32" s="387"/>
      <c r="D32" s="387"/>
      <c r="E32" s="387"/>
      <c r="F32" s="387"/>
      <c r="G32" s="387"/>
      <c r="H32" s="387"/>
    </row>
    <row r="33" spans="1:8" ht="47">
      <c r="A33" s="10" t="s">
        <v>460</v>
      </c>
      <c r="B33" s="10" t="s">
        <v>461</v>
      </c>
      <c r="C33" s="10" t="s">
        <v>462</v>
      </c>
      <c r="D33" s="10" t="s">
        <v>463</v>
      </c>
      <c r="E33" s="10" t="s">
        <v>464</v>
      </c>
      <c r="F33" s="10" t="s">
        <v>465</v>
      </c>
      <c r="G33" s="10" t="s">
        <v>466</v>
      </c>
      <c r="H33" s="10" t="s">
        <v>467</v>
      </c>
    </row>
    <row r="34" spans="1:8">
      <c r="A34" s="191">
        <v>271443</v>
      </c>
      <c r="B34" s="275">
        <v>2660.6564502000001</v>
      </c>
      <c r="C34" s="275">
        <v>9790.7510000000002</v>
      </c>
      <c r="D34" s="276">
        <v>404.13600000000002</v>
      </c>
      <c r="E34" s="275">
        <v>4699.2086999999992</v>
      </c>
      <c r="F34" s="277">
        <v>0</v>
      </c>
      <c r="G34" s="277">
        <v>5.005223</v>
      </c>
      <c r="H34" s="280">
        <v>5.0750000000000002</v>
      </c>
    </row>
    <row r="37" spans="1:8">
      <c r="A37" s="3" t="s">
        <v>334</v>
      </c>
    </row>
    <row r="38" spans="1:8" ht="59.25" customHeight="1">
      <c r="A38" s="364" t="s">
        <v>471</v>
      </c>
      <c r="B38" s="364"/>
      <c r="C38" s="364"/>
      <c r="D38" s="364"/>
      <c r="E38" s="364"/>
      <c r="F38" s="364"/>
      <c r="G38" s="364"/>
      <c r="H38" s="364"/>
    </row>
    <row r="39" spans="1:8">
      <c r="A39" s="66" t="s">
        <v>44</v>
      </c>
      <c r="B39" s="26"/>
      <c r="C39" s="26"/>
      <c r="D39" s="26"/>
      <c r="E39" s="26"/>
      <c r="F39" s="26"/>
      <c r="G39" s="26"/>
      <c r="H39" s="26"/>
    </row>
    <row r="40" spans="1:8" s="156" customFormat="1" ht="67.150000000000006" customHeight="1">
      <c r="A40" s="387" t="s">
        <v>842</v>
      </c>
      <c r="B40" s="387"/>
      <c r="C40" s="387"/>
      <c r="D40" s="387"/>
      <c r="E40" s="387"/>
      <c r="F40" s="387"/>
      <c r="G40" s="387"/>
      <c r="H40" s="387"/>
    </row>
    <row r="41" spans="1:8" ht="47">
      <c r="A41" s="10" t="s">
        <v>460</v>
      </c>
      <c r="B41" s="10" t="s">
        <v>461</v>
      </c>
      <c r="C41" s="10" t="s">
        <v>462</v>
      </c>
      <c r="D41" s="10" t="s">
        <v>463</v>
      </c>
      <c r="E41" s="10" t="s">
        <v>464</v>
      </c>
      <c r="F41" s="10" t="s">
        <v>465</v>
      </c>
      <c r="G41" s="10" t="s">
        <v>466</v>
      </c>
      <c r="H41" s="10" t="s">
        <v>467</v>
      </c>
    </row>
    <row r="42" spans="1:8">
      <c r="A42" s="191">
        <v>200820.36</v>
      </c>
      <c r="B42" s="275">
        <v>1325.5715230242324</v>
      </c>
      <c r="C42" s="275">
        <v>6640.9790000000003</v>
      </c>
      <c r="D42" s="276">
        <v>126.396</v>
      </c>
      <c r="E42" s="275">
        <v>3024.1399028630708</v>
      </c>
      <c r="F42" s="277">
        <v>0</v>
      </c>
      <c r="G42" s="277">
        <v>47.606895000000002</v>
      </c>
      <c r="H42" s="277">
        <v>0</v>
      </c>
    </row>
    <row r="45" spans="1:8">
      <c r="A45" s="3" t="s">
        <v>340</v>
      </c>
    </row>
    <row r="46" spans="1:8" ht="59.25" customHeight="1">
      <c r="A46" s="364" t="s">
        <v>473</v>
      </c>
      <c r="B46" s="364"/>
      <c r="C46" s="364"/>
      <c r="D46" s="364"/>
      <c r="E46" s="364"/>
      <c r="F46" s="364"/>
      <c r="G46" s="364"/>
      <c r="H46" s="364"/>
    </row>
    <row r="47" spans="1:8">
      <c r="A47" s="66" t="s">
        <v>44</v>
      </c>
      <c r="B47" s="26"/>
      <c r="C47" s="26"/>
      <c r="D47" s="26"/>
      <c r="E47" s="26"/>
      <c r="F47" s="26"/>
      <c r="G47" s="26"/>
      <c r="H47" s="26"/>
    </row>
    <row r="48" spans="1:8" s="156" customFormat="1" ht="42.65" customHeight="1">
      <c r="A48" s="435" t="s">
        <v>843</v>
      </c>
      <c r="B48" s="435"/>
      <c r="C48" s="435"/>
      <c r="D48" s="435"/>
      <c r="E48" s="435"/>
      <c r="F48" s="435"/>
      <c r="G48" s="435"/>
      <c r="H48" s="435"/>
    </row>
    <row r="49" spans="1:8" ht="47">
      <c r="A49" s="10" t="s">
        <v>460</v>
      </c>
      <c r="B49" s="10" t="s">
        <v>461</v>
      </c>
      <c r="C49" s="10" t="s">
        <v>462</v>
      </c>
      <c r="D49" s="10" t="s">
        <v>463</v>
      </c>
      <c r="E49" s="10" t="s">
        <v>464</v>
      </c>
      <c r="F49" s="10" t="s">
        <v>465</v>
      </c>
      <c r="G49" s="10" t="s">
        <v>466</v>
      </c>
      <c r="H49" s="10" t="s">
        <v>467</v>
      </c>
    </row>
    <row r="50" spans="1:8" s="40" customFormat="1">
      <c r="A50" s="191">
        <v>15995</v>
      </c>
      <c r="B50" s="275">
        <v>43.8032408256</v>
      </c>
      <c r="C50" s="275">
        <v>585.36500000000001</v>
      </c>
      <c r="D50" s="276">
        <v>145.00200000000001</v>
      </c>
      <c r="E50" s="276">
        <v>77.393244599999989</v>
      </c>
      <c r="F50" s="277">
        <v>0</v>
      </c>
      <c r="G50" s="277">
        <v>0</v>
      </c>
      <c r="H50" s="277">
        <v>0</v>
      </c>
    </row>
    <row r="53" spans="1:8">
      <c r="A53" s="436" t="s">
        <v>474</v>
      </c>
      <c r="B53" s="436"/>
    </row>
    <row r="54" spans="1:8" ht="46.5" customHeight="1">
      <c r="A54" s="387" t="s">
        <v>475</v>
      </c>
      <c r="B54" s="387"/>
      <c r="C54" s="387"/>
      <c r="D54" s="387"/>
      <c r="E54" s="387"/>
      <c r="F54" s="387"/>
      <c r="G54" s="387"/>
      <c r="H54" s="387"/>
    </row>
    <row r="55" spans="1:8">
      <c r="A55" s="66" t="s">
        <v>44</v>
      </c>
      <c r="B55" s="26"/>
      <c r="C55" s="26"/>
      <c r="D55" s="26"/>
      <c r="E55" s="26"/>
      <c r="F55" s="26"/>
      <c r="G55" s="26"/>
      <c r="H55" s="26"/>
    </row>
    <row r="56" spans="1:8" s="156" customFormat="1" ht="76.900000000000006" customHeight="1">
      <c r="A56" s="434" t="s">
        <v>844</v>
      </c>
      <c r="B56" s="434"/>
      <c r="C56" s="434"/>
      <c r="D56" s="434"/>
      <c r="E56" s="434"/>
      <c r="F56" s="434"/>
      <c r="G56" s="434"/>
      <c r="H56" s="434"/>
    </row>
    <row r="57" spans="1:8" ht="47">
      <c r="A57" s="10" t="s">
        <v>460</v>
      </c>
      <c r="B57" s="10" t="s">
        <v>461</v>
      </c>
      <c r="C57" s="10" t="s">
        <v>462</v>
      </c>
      <c r="D57" s="10" t="s">
        <v>463</v>
      </c>
      <c r="E57" s="10" t="s">
        <v>464</v>
      </c>
      <c r="F57" s="10" t="s">
        <v>465</v>
      </c>
      <c r="G57" s="10" t="s">
        <v>466</v>
      </c>
      <c r="H57" s="10" t="s">
        <v>467</v>
      </c>
    </row>
    <row r="58" spans="1:8">
      <c r="A58" s="280">
        <v>55</v>
      </c>
      <c r="B58" s="275">
        <v>601.68799999999999</v>
      </c>
      <c r="C58" s="275">
        <v>15813.61</v>
      </c>
      <c r="D58" s="276">
        <v>68.533000000000001</v>
      </c>
      <c r="E58" s="275">
        <v>7229.7</v>
      </c>
      <c r="F58" s="277">
        <v>0</v>
      </c>
      <c r="G58" s="277">
        <v>0.60119999999999996</v>
      </c>
      <c r="H58" s="280">
        <v>0.433</v>
      </c>
    </row>
    <row r="60" spans="1:8" ht="32.25" customHeight="1">
      <c r="A60" s="387" t="s">
        <v>476</v>
      </c>
      <c r="B60" s="387"/>
      <c r="C60" s="387"/>
      <c r="D60" s="387"/>
      <c r="E60" s="387"/>
      <c r="F60" s="387"/>
      <c r="G60" s="387"/>
      <c r="H60" s="387"/>
    </row>
  </sheetData>
  <mergeCells count="16">
    <mergeCell ref="A24:H24"/>
    <mergeCell ref="A6:H6"/>
    <mergeCell ref="A8:H8"/>
    <mergeCell ref="A14:H14"/>
    <mergeCell ref="A16:H16"/>
    <mergeCell ref="A22:H22"/>
    <mergeCell ref="A54:H54"/>
    <mergeCell ref="A56:H56"/>
    <mergeCell ref="A60:H60"/>
    <mergeCell ref="A30:H30"/>
    <mergeCell ref="A32:H32"/>
    <mergeCell ref="A38:H38"/>
    <mergeCell ref="A40:H40"/>
    <mergeCell ref="A46:H46"/>
    <mergeCell ref="A48:H48"/>
    <mergeCell ref="A53:B53"/>
  </mergeCells>
  <phoneticPr fontId="1"/>
  <hyperlinks>
    <hyperlink ref="H1" location="Contents!A1" display="Contents" xr:uid="{EE9867AA-9CF3-4C67-A943-B393C31EBEB8}"/>
  </hyperlinks>
  <pageMargins left="0.7" right="0.7" top="0.75" bottom="0.75" header="0.3" footer="0.3"/>
  <pageSetup paperSize="8" scale="94" fitToHeight="0"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12"/>
  <sheetViews>
    <sheetView workbookViewId="0">
      <selection activeCell="E1" sqref="E1"/>
    </sheetView>
  </sheetViews>
  <sheetFormatPr defaultColWidth="9" defaultRowHeight="15"/>
  <cols>
    <col min="1" max="1" width="30.25" style="5" customWidth="1"/>
    <col min="2" max="5" width="12.58203125" style="5" customWidth="1"/>
    <col min="6" max="16384" width="9" style="5"/>
  </cols>
  <sheetData>
    <row r="1" spans="1:5" ht="18">
      <c r="B1" s="6"/>
      <c r="D1" s="115"/>
      <c r="E1" s="105" t="s">
        <v>31</v>
      </c>
    </row>
    <row r="2" spans="1:5" ht="19.5">
      <c r="A2" s="7" t="s">
        <v>478</v>
      </c>
    </row>
    <row r="3" spans="1:5" ht="15.75" customHeight="1">
      <c r="A3" s="7"/>
    </row>
    <row r="4" spans="1:5" ht="15.75" customHeight="1">
      <c r="A4" s="316" t="s">
        <v>728</v>
      </c>
      <c r="B4" s="316"/>
      <c r="C4" s="316"/>
      <c r="D4" s="151"/>
      <c r="E4" s="151"/>
    </row>
    <row r="5" spans="1:5">
      <c r="A5" s="35" t="s">
        <v>37</v>
      </c>
      <c r="B5" s="10">
        <v>2020</v>
      </c>
      <c r="C5" s="10">
        <v>2021</v>
      </c>
      <c r="D5" s="10">
        <v>2022</v>
      </c>
      <c r="E5" s="10">
        <v>2023</v>
      </c>
    </row>
    <row r="6" spans="1:5">
      <c r="A6" s="13" t="s">
        <v>479</v>
      </c>
      <c r="B6" s="271">
        <v>31.4</v>
      </c>
      <c r="C6" s="271">
        <v>27.2</v>
      </c>
      <c r="D6" s="271">
        <v>18.66</v>
      </c>
      <c r="E6" s="271">
        <v>14.63</v>
      </c>
    </row>
    <row r="7" spans="1:5">
      <c r="A7" s="13" t="s">
        <v>480</v>
      </c>
      <c r="B7" s="271">
        <v>17.5</v>
      </c>
      <c r="C7" s="271">
        <v>14</v>
      </c>
      <c r="D7" s="271">
        <v>15.61</v>
      </c>
      <c r="E7" s="271">
        <v>15.76</v>
      </c>
    </row>
    <row r="8" spans="1:5">
      <c r="A8" s="27"/>
    </row>
    <row r="12" spans="1:5">
      <c r="C12" s="69"/>
    </row>
  </sheetData>
  <phoneticPr fontId="1"/>
  <hyperlinks>
    <hyperlink ref="E1" location="Contents!A1" display="Contents" xr:uid="{EEFF7CEF-9CC4-42B2-AD25-C05D5E4E940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7"/>
  <sheetViews>
    <sheetView workbookViewId="0">
      <selection activeCell="F1" sqref="F1"/>
    </sheetView>
  </sheetViews>
  <sheetFormatPr defaultColWidth="9" defaultRowHeight="15"/>
  <cols>
    <col min="1" max="1" width="21.08203125" style="5" customWidth="1"/>
    <col min="2" max="6" width="12.08203125" style="5" customWidth="1"/>
    <col min="7" max="16384" width="9" style="5"/>
  </cols>
  <sheetData>
    <row r="1" spans="1:6" ht="18">
      <c r="D1" s="6"/>
      <c r="F1" s="105" t="s">
        <v>31</v>
      </c>
    </row>
    <row r="2" spans="1:6" ht="19.5">
      <c r="A2" s="7" t="s">
        <v>477</v>
      </c>
    </row>
    <row r="3" spans="1:6" ht="19.5">
      <c r="A3" s="7"/>
    </row>
    <row r="4" spans="1:6" ht="15" customHeight="1">
      <c r="A4" s="357" t="s">
        <v>481</v>
      </c>
      <c r="B4" s="357"/>
      <c r="C4" s="357"/>
      <c r="D4" s="357"/>
      <c r="E4" s="357"/>
    </row>
    <row r="5" spans="1:6">
      <c r="A5" s="10" t="s">
        <v>37</v>
      </c>
      <c r="B5" s="10">
        <v>2019</v>
      </c>
      <c r="C5" s="10">
        <v>2020</v>
      </c>
      <c r="D5" s="10">
        <v>2021</v>
      </c>
      <c r="E5" s="10">
        <v>2022</v>
      </c>
      <c r="F5" s="10">
        <v>2023</v>
      </c>
    </row>
    <row r="6" spans="1:6" ht="30">
      <c r="A6" s="13" t="s">
        <v>482</v>
      </c>
      <c r="B6" s="70">
        <v>620</v>
      </c>
      <c r="C6" s="70">
        <v>450</v>
      </c>
      <c r="D6" s="70">
        <v>188</v>
      </c>
      <c r="E6" s="70">
        <v>195</v>
      </c>
      <c r="F6" s="70">
        <v>200</v>
      </c>
    </row>
    <row r="7" spans="1:6">
      <c r="A7" s="337"/>
      <c r="B7" s="337"/>
      <c r="C7" s="337"/>
    </row>
  </sheetData>
  <mergeCells count="2">
    <mergeCell ref="A7:C7"/>
    <mergeCell ref="A4:E4"/>
  </mergeCells>
  <phoneticPr fontId="1"/>
  <hyperlinks>
    <hyperlink ref="F1" location="Contents!A1" display="Contents" xr:uid="{4041E7EF-3858-4FAF-B659-95380E25D39A}"/>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58"/>
  <sheetViews>
    <sheetView topLeftCell="A17" zoomScale="83" zoomScaleNormal="83" workbookViewId="0">
      <selection activeCell="C28" sqref="C28"/>
    </sheetView>
  </sheetViews>
  <sheetFormatPr defaultColWidth="9" defaultRowHeight="15"/>
  <cols>
    <col min="1" max="1" width="27.75" style="5" customWidth="1"/>
    <col min="2" max="2" width="14.75" style="5" customWidth="1"/>
    <col min="3" max="3" width="48.08203125" style="5" customWidth="1"/>
    <col min="4" max="8" width="15.58203125" style="5" customWidth="1"/>
    <col min="9" max="16384" width="9" style="5"/>
  </cols>
  <sheetData>
    <row r="1" spans="1:9" ht="18">
      <c r="E1" s="6"/>
      <c r="F1" s="6"/>
      <c r="H1" s="6"/>
      <c r="I1" s="105" t="s">
        <v>31</v>
      </c>
    </row>
    <row r="2" spans="1:9" ht="19.5">
      <c r="A2" s="7" t="s">
        <v>477</v>
      </c>
    </row>
    <row r="3" spans="1:9" ht="19.5">
      <c r="A3" s="7"/>
    </row>
    <row r="4" spans="1:9" ht="15" customHeight="1">
      <c r="A4" s="341" t="s">
        <v>483</v>
      </c>
      <c r="B4" s="341"/>
      <c r="C4" s="341"/>
      <c r="D4" s="341"/>
      <c r="E4" s="341"/>
    </row>
    <row r="5" spans="1:9">
      <c r="A5" s="28"/>
      <c r="B5" s="28"/>
      <c r="C5" s="28"/>
      <c r="D5" s="28"/>
      <c r="E5" s="28"/>
    </row>
    <row r="6" spans="1:9">
      <c r="A6" s="286" t="s">
        <v>484</v>
      </c>
      <c r="B6" s="28"/>
      <c r="C6" s="28"/>
      <c r="D6" s="28"/>
      <c r="E6" s="28"/>
    </row>
    <row r="7" spans="1:9" ht="15" customHeight="1">
      <c r="A7" s="425" t="s">
        <v>79</v>
      </c>
      <c r="B7" s="425" t="s">
        <v>485</v>
      </c>
      <c r="C7" s="438" t="s">
        <v>486</v>
      </c>
      <c r="D7" s="425" t="s">
        <v>487</v>
      </c>
      <c r="E7" s="438" t="s">
        <v>488</v>
      </c>
      <c r="F7" s="438"/>
      <c r="G7" s="438"/>
      <c r="H7" s="438"/>
    </row>
    <row r="8" spans="1:9">
      <c r="A8" s="425"/>
      <c r="B8" s="425"/>
      <c r="C8" s="438"/>
      <c r="D8" s="425"/>
      <c r="E8" s="88" t="s">
        <v>489</v>
      </c>
      <c r="F8" s="88" t="s">
        <v>490</v>
      </c>
      <c r="G8" s="88" t="s">
        <v>491</v>
      </c>
      <c r="H8" s="438" t="s">
        <v>20</v>
      </c>
    </row>
    <row r="9" spans="1:9" ht="40.5">
      <c r="A9" s="425"/>
      <c r="B9" s="425"/>
      <c r="C9" s="438"/>
      <c r="D9" s="425"/>
      <c r="E9" s="88" t="s">
        <v>492</v>
      </c>
      <c r="F9" s="88" t="s">
        <v>493</v>
      </c>
      <c r="G9" s="88" t="s">
        <v>494</v>
      </c>
      <c r="H9" s="438"/>
    </row>
    <row r="10" spans="1:9" ht="27">
      <c r="A10" s="89" t="s">
        <v>495</v>
      </c>
      <c r="B10" s="90">
        <v>6</v>
      </c>
      <c r="C10" s="89" t="s">
        <v>506</v>
      </c>
      <c r="D10" s="264">
        <v>91.5</v>
      </c>
      <c r="E10" s="264">
        <v>78.099999999999994</v>
      </c>
      <c r="F10" s="264">
        <v>17.600000000000001</v>
      </c>
      <c r="G10" s="264">
        <v>4.3</v>
      </c>
      <c r="H10" s="264">
        <v>0</v>
      </c>
    </row>
    <row r="11" spans="1:9" ht="40.5">
      <c r="A11" s="89" t="s">
        <v>496</v>
      </c>
      <c r="B11" s="90">
        <v>4</v>
      </c>
      <c r="C11" s="89" t="s">
        <v>507</v>
      </c>
      <c r="D11" s="264">
        <v>95.5</v>
      </c>
      <c r="E11" s="264">
        <v>88.7</v>
      </c>
      <c r="F11" s="264">
        <v>8.6</v>
      </c>
      <c r="G11" s="264">
        <v>2.7</v>
      </c>
      <c r="H11" s="264">
        <v>0</v>
      </c>
    </row>
    <row r="12" spans="1:9" ht="27">
      <c r="A12" s="89" t="s">
        <v>497</v>
      </c>
      <c r="B12" s="90">
        <v>11</v>
      </c>
      <c r="C12" s="89" t="s">
        <v>509</v>
      </c>
      <c r="D12" s="264">
        <v>97.5</v>
      </c>
      <c r="E12" s="264">
        <v>94.4</v>
      </c>
      <c r="F12" s="264">
        <v>3.7</v>
      </c>
      <c r="G12" s="264">
        <v>1.9</v>
      </c>
      <c r="H12" s="264">
        <v>0</v>
      </c>
    </row>
    <row r="13" spans="1:9" ht="29">
      <c r="A13" s="89" t="s">
        <v>498</v>
      </c>
      <c r="B13" s="90">
        <v>11</v>
      </c>
      <c r="C13" s="89" t="s">
        <v>528</v>
      </c>
      <c r="D13" s="264">
        <v>92.1</v>
      </c>
      <c r="E13" s="264">
        <v>80</v>
      </c>
      <c r="F13" s="264">
        <v>9.9</v>
      </c>
      <c r="G13" s="264">
        <v>6.5</v>
      </c>
      <c r="H13" s="264">
        <v>3.7</v>
      </c>
    </row>
    <row r="14" spans="1:9" ht="54">
      <c r="A14" s="89" t="s">
        <v>499</v>
      </c>
      <c r="B14" s="90">
        <v>11</v>
      </c>
      <c r="C14" s="89" t="s">
        <v>787</v>
      </c>
      <c r="D14" s="264">
        <v>95.5</v>
      </c>
      <c r="E14" s="264">
        <v>87</v>
      </c>
      <c r="F14" s="264">
        <v>7.1</v>
      </c>
      <c r="G14" s="264">
        <v>3.1</v>
      </c>
      <c r="H14" s="264">
        <v>2.7</v>
      </c>
    </row>
    <row r="15" spans="1:9" ht="55.5" customHeight="1">
      <c r="A15" s="89" t="s">
        <v>500</v>
      </c>
      <c r="B15" s="90">
        <v>6</v>
      </c>
      <c r="C15" s="89" t="s">
        <v>511</v>
      </c>
      <c r="D15" s="264">
        <v>97.8</v>
      </c>
      <c r="E15" s="264">
        <v>84.9</v>
      </c>
      <c r="F15" s="264">
        <v>1.6</v>
      </c>
      <c r="G15" s="264">
        <v>2</v>
      </c>
      <c r="H15" s="264">
        <v>11.5</v>
      </c>
    </row>
    <row r="16" spans="1:9" ht="27">
      <c r="A16" s="89" t="s">
        <v>501</v>
      </c>
      <c r="B16" s="90">
        <v>6</v>
      </c>
      <c r="C16" s="89" t="s">
        <v>513</v>
      </c>
      <c r="D16" s="264">
        <v>98.2</v>
      </c>
      <c r="E16" s="264">
        <v>96.1</v>
      </c>
      <c r="F16" s="264">
        <v>2.5</v>
      </c>
      <c r="G16" s="264">
        <v>1.4</v>
      </c>
      <c r="H16" s="264">
        <v>0</v>
      </c>
    </row>
    <row r="17" spans="1:8" ht="40.5">
      <c r="A17" s="89" t="s">
        <v>502</v>
      </c>
      <c r="B17" s="90">
        <v>4</v>
      </c>
      <c r="C17" s="89" t="s">
        <v>788</v>
      </c>
      <c r="D17" s="264">
        <v>92.1</v>
      </c>
      <c r="E17" s="264">
        <v>80.599999999999994</v>
      </c>
      <c r="F17" s="264">
        <v>15.1</v>
      </c>
      <c r="G17" s="264">
        <v>4.3</v>
      </c>
      <c r="H17" s="264">
        <v>0</v>
      </c>
    </row>
    <row r="18" spans="1:8" ht="40.5">
      <c r="A18" s="89" t="s">
        <v>503</v>
      </c>
      <c r="B18" s="90">
        <v>2</v>
      </c>
      <c r="C18" s="89" t="s">
        <v>515</v>
      </c>
      <c r="D18" s="264">
        <v>93.4</v>
      </c>
      <c r="E18" s="264">
        <v>83.3</v>
      </c>
      <c r="F18" s="264">
        <v>14</v>
      </c>
      <c r="G18" s="264">
        <v>2.7</v>
      </c>
      <c r="H18" s="264">
        <v>0</v>
      </c>
    </row>
    <row r="19" spans="1:8">
      <c r="A19" s="90" t="s">
        <v>504</v>
      </c>
      <c r="B19" s="90">
        <v>61</v>
      </c>
      <c r="C19" s="90"/>
      <c r="D19" s="264">
        <v>95.1</v>
      </c>
      <c r="E19" s="264">
        <v>86.5</v>
      </c>
      <c r="F19" s="264">
        <v>7.9</v>
      </c>
      <c r="G19" s="264">
        <v>3.4</v>
      </c>
      <c r="H19" s="264">
        <v>2.2999999999999998</v>
      </c>
    </row>
    <row r="20" spans="1:8">
      <c r="A20" s="5" t="s">
        <v>516</v>
      </c>
    </row>
    <row r="21" spans="1:8">
      <c r="A21" s="5" t="s">
        <v>517</v>
      </c>
    </row>
    <row r="23" spans="1:8" ht="17.649999999999999" customHeight="1">
      <c r="A23" s="318" t="s">
        <v>518</v>
      </c>
      <c r="B23" s="318"/>
      <c r="C23" s="151"/>
    </row>
    <row r="24" spans="1:8">
      <c r="A24" s="349" t="s">
        <v>519</v>
      </c>
      <c r="B24" s="349" t="s">
        <v>520</v>
      </c>
      <c r="C24" s="91"/>
      <c r="D24" s="93"/>
    </row>
    <row r="25" spans="1:8">
      <c r="A25" s="349"/>
      <c r="B25" s="349"/>
      <c r="C25" s="92"/>
      <c r="D25" s="93"/>
    </row>
    <row r="26" spans="1:8">
      <c r="A26" s="94" t="s">
        <v>521</v>
      </c>
      <c r="B26" s="173">
        <v>77</v>
      </c>
      <c r="C26" s="93"/>
      <c r="D26" s="93"/>
    </row>
    <row r="27" spans="1:8">
      <c r="A27" s="95" t="s">
        <v>522</v>
      </c>
      <c r="B27" s="265">
        <v>14</v>
      </c>
      <c r="C27" s="93"/>
      <c r="D27" s="93"/>
    </row>
    <row r="28" spans="1:8">
      <c r="A28" s="95" t="s">
        <v>832</v>
      </c>
      <c r="B28" s="265">
        <v>1</v>
      </c>
      <c r="C28" s="328"/>
      <c r="D28" s="93"/>
    </row>
    <row r="29" spans="1:8">
      <c r="A29" s="95" t="s">
        <v>833</v>
      </c>
      <c r="B29" s="265">
        <v>1</v>
      </c>
      <c r="C29" s="93"/>
      <c r="D29" s="93"/>
    </row>
    <row r="30" spans="1:8">
      <c r="A30" s="89" t="s">
        <v>523</v>
      </c>
      <c r="B30" s="265">
        <v>1</v>
      </c>
      <c r="C30" s="93"/>
      <c r="D30" s="93"/>
    </row>
    <row r="31" spans="1:8">
      <c r="A31" s="285" t="s">
        <v>524</v>
      </c>
      <c r="B31" s="265">
        <v>94</v>
      </c>
      <c r="C31" s="93"/>
      <c r="D31" s="93"/>
    </row>
    <row r="33" spans="1:8">
      <c r="A33" s="286" t="s">
        <v>825</v>
      </c>
      <c r="B33" s="28"/>
      <c r="C33" s="28"/>
      <c r="D33" s="28"/>
      <c r="E33" s="28"/>
    </row>
    <row r="34" spans="1:8">
      <c r="A34" s="425" t="s">
        <v>79</v>
      </c>
      <c r="B34" s="425" t="s">
        <v>485</v>
      </c>
      <c r="C34" s="438" t="s">
        <v>486</v>
      </c>
      <c r="D34" s="425" t="s">
        <v>487</v>
      </c>
      <c r="E34" s="438" t="s">
        <v>488</v>
      </c>
      <c r="F34" s="438"/>
      <c r="G34" s="438"/>
      <c r="H34" s="438"/>
    </row>
    <row r="35" spans="1:8">
      <c r="A35" s="425"/>
      <c r="B35" s="425"/>
      <c r="C35" s="438"/>
      <c r="D35" s="425"/>
      <c r="E35" s="88" t="s">
        <v>489</v>
      </c>
      <c r="F35" s="88" t="s">
        <v>490</v>
      </c>
      <c r="G35" s="88" t="s">
        <v>491</v>
      </c>
      <c r="H35" s="438" t="s">
        <v>20</v>
      </c>
    </row>
    <row r="36" spans="1:8" ht="40.5">
      <c r="A36" s="425"/>
      <c r="B36" s="425"/>
      <c r="C36" s="438"/>
      <c r="D36" s="425"/>
      <c r="E36" s="88" t="s">
        <v>492</v>
      </c>
      <c r="F36" s="88" t="s">
        <v>493</v>
      </c>
      <c r="G36" s="88" t="s">
        <v>494</v>
      </c>
      <c r="H36" s="438"/>
    </row>
    <row r="37" spans="1:8" ht="27">
      <c r="A37" s="89" t="s">
        <v>495</v>
      </c>
      <c r="B37" s="90">
        <v>6</v>
      </c>
      <c r="C37" s="89" t="s">
        <v>505</v>
      </c>
      <c r="D37" s="264">
        <v>80.7</v>
      </c>
      <c r="E37" s="264">
        <v>65.599999999999994</v>
      </c>
      <c r="F37" s="264">
        <v>16.3</v>
      </c>
      <c r="G37" s="264">
        <v>18</v>
      </c>
      <c r="H37" s="264">
        <v>0</v>
      </c>
    </row>
    <row r="38" spans="1:8" ht="40.5">
      <c r="A38" s="89" t="s">
        <v>496</v>
      </c>
      <c r="B38" s="90">
        <v>4</v>
      </c>
      <c r="C38" s="89" t="s">
        <v>525</v>
      </c>
      <c r="D38" s="264">
        <v>93.4</v>
      </c>
      <c r="E38" s="264">
        <v>84.7</v>
      </c>
      <c r="F38" s="264">
        <v>10.7</v>
      </c>
      <c r="G38" s="264">
        <v>4.5999999999999996</v>
      </c>
      <c r="H38" s="264">
        <v>0</v>
      </c>
    </row>
    <row r="39" spans="1:8" ht="27">
      <c r="A39" s="89" t="s">
        <v>497</v>
      </c>
      <c r="B39" s="90">
        <v>11</v>
      </c>
      <c r="C39" s="89" t="s">
        <v>508</v>
      </c>
      <c r="D39" s="264">
        <v>94.7</v>
      </c>
      <c r="E39" s="264">
        <v>87.8</v>
      </c>
      <c r="F39" s="264">
        <v>8.6999999999999993</v>
      </c>
      <c r="G39" s="264">
        <v>3.5</v>
      </c>
      <c r="H39" s="264">
        <v>0</v>
      </c>
    </row>
    <row r="40" spans="1:8" ht="29">
      <c r="A40" s="89" t="s">
        <v>498</v>
      </c>
      <c r="B40" s="90">
        <v>11</v>
      </c>
      <c r="C40" s="89" t="s">
        <v>528</v>
      </c>
      <c r="D40" s="264">
        <v>84.8</v>
      </c>
      <c r="E40" s="264">
        <v>67.3</v>
      </c>
      <c r="F40" s="264">
        <v>12</v>
      </c>
      <c r="G40" s="264">
        <v>15.7</v>
      </c>
      <c r="H40" s="264">
        <v>5</v>
      </c>
    </row>
    <row r="41" spans="1:8" ht="54">
      <c r="A41" s="89" t="s">
        <v>499</v>
      </c>
      <c r="B41" s="90">
        <v>11</v>
      </c>
      <c r="C41" s="89" t="s">
        <v>526</v>
      </c>
      <c r="D41" s="264">
        <v>86.6</v>
      </c>
      <c r="E41" s="264">
        <v>73.099999999999994</v>
      </c>
      <c r="F41" s="264">
        <v>12.1</v>
      </c>
      <c r="G41" s="264">
        <v>13.9</v>
      </c>
      <c r="H41" s="264">
        <v>0.9</v>
      </c>
    </row>
    <row r="42" spans="1:8" ht="52.15" customHeight="1">
      <c r="A42" s="89" t="s">
        <v>500</v>
      </c>
      <c r="B42" s="90">
        <v>6</v>
      </c>
      <c r="C42" s="89" t="s">
        <v>510</v>
      </c>
      <c r="D42" s="264">
        <v>93</v>
      </c>
      <c r="E42" s="264">
        <v>80.3</v>
      </c>
      <c r="F42" s="264">
        <v>5.8</v>
      </c>
      <c r="G42" s="264">
        <v>6.8</v>
      </c>
      <c r="H42" s="264">
        <v>7.1</v>
      </c>
    </row>
    <row r="43" spans="1:8" ht="27">
      <c r="A43" s="89" t="s">
        <v>501</v>
      </c>
      <c r="B43" s="90">
        <v>6</v>
      </c>
      <c r="C43" s="89" t="s">
        <v>512</v>
      </c>
      <c r="D43" s="264">
        <v>95.4</v>
      </c>
      <c r="E43" s="264">
        <v>88.8</v>
      </c>
      <c r="F43" s="264">
        <v>8.5</v>
      </c>
      <c r="G43" s="264">
        <v>2.7</v>
      </c>
      <c r="H43" s="264">
        <v>0</v>
      </c>
    </row>
    <row r="44" spans="1:8" ht="40.5">
      <c r="A44" s="89" t="s">
        <v>502</v>
      </c>
      <c r="B44" s="90">
        <v>4</v>
      </c>
      <c r="C44" s="89" t="s">
        <v>527</v>
      </c>
      <c r="D44" s="264">
        <v>88</v>
      </c>
      <c r="E44" s="264">
        <v>76</v>
      </c>
      <c r="F44" s="264">
        <v>12</v>
      </c>
      <c r="G44" s="264">
        <v>12</v>
      </c>
      <c r="H44" s="264">
        <v>0</v>
      </c>
    </row>
    <row r="45" spans="1:8" ht="40.5">
      <c r="A45" s="89" t="s">
        <v>503</v>
      </c>
      <c r="B45" s="90">
        <v>2</v>
      </c>
      <c r="C45" s="89" t="s">
        <v>514</v>
      </c>
      <c r="D45" s="264">
        <v>84.7</v>
      </c>
      <c r="E45" s="264">
        <v>73.5</v>
      </c>
      <c r="F45" s="264">
        <v>7.1</v>
      </c>
      <c r="G45" s="264">
        <v>19.399999999999999</v>
      </c>
      <c r="H45" s="264">
        <v>0</v>
      </c>
    </row>
    <row r="46" spans="1:8">
      <c r="A46" s="90" t="s">
        <v>504</v>
      </c>
      <c r="B46" s="90">
        <v>61</v>
      </c>
      <c r="C46" s="90"/>
      <c r="D46" s="264">
        <v>89.2</v>
      </c>
      <c r="E46" s="264">
        <v>77.2</v>
      </c>
      <c r="F46" s="264">
        <v>10.6</v>
      </c>
      <c r="G46" s="264">
        <v>10.4</v>
      </c>
      <c r="H46" s="264">
        <v>1.8</v>
      </c>
    </row>
    <row r="47" spans="1:8">
      <c r="A47" s="5" t="s">
        <v>516</v>
      </c>
    </row>
    <row r="48" spans="1:8">
      <c r="A48" s="5" t="s">
        <v>517</v>
      </c>
    </row>
    <row r="50" spans="1:4">
      <c r="A50" s="319" t="s">
        <v>529</v>
      </c>
    </row>
    <row r="51" spans="1:4">
      <c r="A51" s="349" t="s">
        <v>519</v>
      </c>
      <c r="B51" s="349" t="s">
        <v>520</v>
      </c>
      <c r="C51" s="91"/>
      <c r="D51" s="93"/>
    </row>
    <row r="52" spans="1:4">
      <c r="A52" s="349"/>
      <c r="B52" s="349"/>
      <c r="C52" s="92"/>
      <c r="D52" s="93"/>
    </row>
    <row r="53" spans="1:4">
      <c r="A53" s="94" t="s">
        <v>521</v>
      </c>
      <c r="B53" s="173">
        <v>29</v>
      </c>
      <c r="C53" s="93"/>
      <c r="D53" s="93"/>
    </row>
    <row r="54" spans="1:4">
      <c r="A54" s="95" t="s">
        <v>522</v>
      </c>
      <c r="B54" s="265">
        <v>9</v>
      </c>
      <c r="C54" s="93"/>
      <c r="D54" s="93"/>
    </row>
    <row r="55" spans="1:4">
      <c r="A55" s="95" t="s">
        <v>832</v>
      </c>
      <c r="B55" s="265">
        <v>5</v>
      </c>
      <c r="C55" s="328"/>
      <c r="D55" s="93"/>
    </row>
    <row r="56" spans="1:4">
      <c r="A56" s="95" t="s">
        <v>833</v>
      </c>
      <c r="B56" s="265">
        <v>4</v>
      </c>
      <c r="C56" s="93"/>
      <c r="D56" s="93"/>
    </row>
    <row r="57" spans="1:4">
      <c r="A57" s="89" t="s">
        <v>523</v>
      </c>
      <c r="B57" s="265">
        <v>11</v>
      </c>
      <c r="C57" s="93"/>
      <c r="D57" s="93"/>
    </row>
    <row r="58" spans="1:4">
      <c r="A58" s="285" t="s">
        <v>524</v>
      </c>
      <c r="B58" s="265">
        <v>58</v>
      </c>
      <c r="C58" s="93"/>
      <c r="D58" s="93"/>
    </row>
  </sheetData>
  <mergeCells count="17">
    <mergeCell ref="A51:A52"/>
    <mergeCell ref="B51:B52"/>
    <mergeCell ref="A34:A36"/>
    <mergeCell ref="B34:B36"/>
    <mergeCell ref="C34:C36"/>
    <mergeCell ref="D34:D36"/>
    <mergeCell ref="E34:H34"/>
    <mergeCell ref="H35:H36"/>
    <mergeCell ref="A4:E4"/>
    <mergeCell ref="A24:A25"/>
    <mergeCell ref="B24:B25"/>
    <mergeCell ref="H8:H9"/>
    <mergeCell ref="E7:H7"/>
    <mergeCell ref="D7:D9"/>
    <mergeCell ref="C7:C9"/>
    <mergeCell ref="B7:B9"/>
    <mergeCell ref="A7:A9"/>
  </mergeCells>
  <phoneticPr fontId="1"/>
  <hyperlinks>
    <hyperlink ref="I1" location="Contents!A1" display="Contents" xr:uid="{31270D27-9C55-461C-B65B-C5B8BDC99119}"/>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7"/>
  <sheetViews>
    <sheetView workbookViewId="0">
      <selection activeCell="F1" sqref="F1"/>
    </sheetView>
  </sheetViews>
  <sheetFormatPr defaultColWidth="9" defaultRowHeight="15"/>
  <cols>
    <col min="1" max="1" width="28.58203125" style="5" customWidth="1"/>
    <col min="2" max="2" width="12" style="5" customWidth="1"/>
    <col min="3" max="7" width="12.08203125" style="5" customWidth="1"/>
    <col min="8" max="16384" width="9" style="5"/>
  </cols>
  <sheetData>
    <row r="1" spans="1:6" ht="18">
      <c r="D1" s="6"/>
      <c r="F1" s="105" t="s">
        <v>31</v>
      </c>
    </row>
    <row r="2" spans="1:6" ht="19.5">
      <c r="A2" s="7" t="s">
        <v>477</v>
      </c>
    </row>
    <row r="3" spans="1:6" ht="19.5">
      <c r="A3" s="7"/>
    </row>
    <row r="4" spans="1:6">
      <c r="A4" s="357" t="s">
        <v>530</v>
      </c>
      <c r="B4" s="357"/>
      <c r="C4" s="357"/>
      <c r="D4" s="357"/>
    </row>
    <row r="5" spans="1:6">
      <c r="A5" s="10" t="s">
        <v>202</v>
      </c>
      <c r="B5" s="10">
        <v>2019</v>
      </c>
      <c r="C5" s="10">
        <v>2020</v>
      </c>
      <c r="D5" s="10">
        <v>2021</v>
      </c>
      <c r="E5" s="10">
        <v>2022</v>
      </c>
      <c r="F5" s="10">
        <v>2023</v>
      </c>
    </row>
    <row r="6" spans="1:6">
      <c r="A6" s="96" t="s">
        <v>531</v>
      </c>
      <c r="B6" s="97">
        <v>79.400000000000006</v>
      </c>
      <c r="C6" s="97">
        <v>81.3</v>
      </c>
      <c r="D6" s="97">
        <v>65</v>
      </c>
      <c r="E6" s="97">
        <v>71.5</v>
      </c>
      <c r="F6" s="97">
        <v>77.7</v>
      </c>
    </row>
    <row r="7" spans="1:6">
      <c r="A7" s="108"/>
      <c r="B7" s="108"/>
      <c r="C7" s="108"/>
      <c r="D7" s="108"/>
    </row>
  </sheetData>
  <mergeCells count="1">
    <mergeCell ref="A4:D4"/>
  </mergeCells>
  <phoneticPr fontId="1"/>
  <hyperlinks>
    <hyperlink ref="F1" location="Contents!A1" display="Contents" xr:uid="{EA6B5C3B-C8CE-4772-948A-74CBEE14E4D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
  <sheetViews>
    <sheetView workbookViewId="0">
      <selection activeCell="A9" sqref="A9"/>
    </sheetView>
  </sheetViews>
  <sheetFormatPr defaultColWidth="9" defaultRowHeight="15"/>
  <cols>
    <col min="1" max="1" width="30.33203125" style="5" customWidth="1"/>
    <col min="2" max="6" width="12.58203125" style="5" customWidth="1"/>
    <col min="7" max="16384" width="9" style="5"/>
  </cols>
  <sheetData>
    <row r="1" spans="1:6" ht="18">
      <c r="C1" s="6"/>
      <c r="D1" s="115"/>
      <c r="E1" s="115"/>
      <c r="F1" s="105" t="s">
        <v>31</v>
      </c>
    </row>
    <row r="2" spans="1:6" ht="19.5">
      <c r="A2" s="7" t="s">
        <v>32</v>
      </c>
    </row>
    <row r="3" spans="1:6" ht="19.5">
      <c r="A3" s="7"/>
    </row>
    <row r="4" spans="1:6">
      <c r="A4" s="66" t="s">
        <v>36</v>
      </c>
    </row>
    <row r="5" spans="1:6">
      <c r="A5" s="10" t="s">
        <v>37</v>
      </c>
      <c r="B5" s="35">
        <v>2019</v>
      </c>
      <c r="C5" s="35">
        <v>2020</v>
      </c>
      <c r="D5" s="35">
        <v>2021</v>
      </c>
      <c r="E5" s="35">
        <v>2022</v>
      </c>
      <c r="F5" s="35">
        <v>2023</v>
      </c>
    </row>
    <row r="6" spans="1:6">
      <c r="A6" s="13" t="s">
        <v>38</v>
      </c>
      <c r="B6" s="21">
        <v>823.3</v>
      </c>
      <c r="C6" s="21">
        <v>1065.4000000000001</v>
      </c>
      <c r="D6" s="21">
        <v>436.7</v>
      </c>
      <c r="E6" s="21">
        <v>400.7</v>
      </c>
      <c r="F6" s="21">
        <v>644.6</v>
      </c>
    </row>
    <row r="7" spans="1:6">
      <c r="A7" s="13" t="s">
        <v>39</v>
      </c>
      <c r="B7" s="21">
        <v>620.29999999999995</v>
      </c>
      <c r="C7" s="21">
        <v>1041.5</v>
      </c>
      <c r="D7" s="21">
        <v>417.8</v>
      </c>
      <c r="E7" s="21">
        <v>351.1</v>
      </c>
      <c r="F7" s="21">
        <v>640.1</v>
      </c>
    </row>
    <row r="8" spans="1:6">
      <c r="A8" s="13" t="s">
        <v>40</v>
      </c>
      <c r="B8" s="21">
        <v>75.3</v>
      </c>
      <c r="C8" s="21">
        <v>75.3</v>
      </c>
      <c r="D8" s="21">
        <v>96.2</v>
      </c>
      <c r="E8" s="21">
        <v>88.9</v>
      </c>
      <c r="F8" s="21">
        <v>99.3</v>
      </c>
    </row>
    <row r="9" spans="1:6" ht="45">
      <c r="A9" s="16" t="s">
        <v>41</v>
      </c>
      <c r="B9" s="70" t="s">
        <v>42</v>
      </c>
      <c r="C9" s="70" t="s">
        <v>42</v>
      </c>
      <c r="D9" s="70" t="s">
        <v>42</v>
      </c>
      <c r="E9" s="70" t="s">
        <v>42</v>
      </c>
      <c r="F9" s="70" t="s">
        <v>42</v>
      </c>
    </row>
  </sheetData>
  <phoneticPr fontId="1"/>
  <hyperlinks>
    <hyperlink ref="F1" location="Contents!A1" display="Contents" xr:uid="{075DB177-7800-4E10-AE9F-4A4571430438}"/>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11"/>
  <sheetViews>
    <sheetView workbookViewId="0">
      <selection activeCell="N12" sqref="N12"/>
    </sheetView>
  </sheetViews>
  <sheetFormatPr defaultColWidth="9" defaultRowHeight="15"/>
  <cols>
    <col min="1" max="1" width="21.08203125" style="5" customWidth="1"/>
    <col min="2" max="5" width="12.08203125" style="5" customWidth="1"/>
    <col min="6" max="16384" width="9" style="5"/>
  </cols>
  <sheetData>
    <row r="1" spans="1:5" ht="18">
      <c r="D1" s="6"/>
      <c r="E1" s="105" t="s">
        <v>31</v>
      </c>
    </row>
    <row r="2" spans="1:5" ht="19.5">
      <c r="A2" s="7" t="s">
        <v>477</v>
      </c>
    </row>
    <row r="3" spans="1:5" ht="19.5">
      <c r="A3" s="7"/>
    </row>
    <row r="4" spans="1:5" ht="15" customHeight="1">
      <c r="A4" s="357" t="s">
        <v>532</v>
      </c>
      <c r="B4" s="357"/>
      <c r="C4" s="357"/>
      <c r="D4" s="357"/>
    </row>
    <row r="5" spans="1:5">
      <c r="A5" s="10" t="s">
        <v>533</v>
      </c>
      <c r="B5" s="10">
        <v>2020</v>
      </c>
      <c r="C5" s="10">
        <v>2021</v>
      </c>
      <c r="D5" s="10">
        <v>2022</v>
      </c>
      <c r="E5" s="10">
        <v>2023</v>
      </c>
    </row>
    <row r="6" spans="1:5">
      <c r="A6" s="96" t="s">
        <v>534</v>
      </c>
      <c r="B6" s="97">
        <v>94.7</v>
      </c>
      <c r="C6" s="97">
        <v>95.6</v>
      </c>
      <c r="D6" s="97">
        <v>96.4</v>
      </c>
      <c r="E6" s="97">
        <v>96.4</v>
      </c>
    </row>
    <row r="7" spans="1:5">
      <c r="A7" s="96" t="s">
        <v>535</v>
      </c>
      <c r="B7" s="97">
        <v>49.4</v>
      </c>
      <c r="C7" s="97">
        <v>53.3</v>
      </c>
      <c r="D7" s="97">
        <v>50.3</v>
      </c>
      <c r="E7" s="97">
        <v>52.5</v>
      </c>
    </row>
    <row r="8" spans="1:5">
      <c r="A8" s="96" t="s">
        <v>536</v>
      </c>
      <c r="B8" s="97">
        <v>83.5</v>
      </c>
      <c r="C8" s="97">
        <v>80</v>
      </c>
      <c r="D8" s="97">
        <v>84</v>
      </c>
      <c r="E8" s="97">
        <v>80.400000000000006</v>
      </c>
    </row>
    <row r="9" spans="1:5">
      <c r="A9" s="96" t="s">
        <v>537</v>
      </c>
      <c r="B9" s="97">
        <v>51</v>
      </c>
      <c r="C9" s="97">
        <v>56.9</v>
      </c>
      <c r="D9" s="97">
        <v>69.2</v>
      </c>
      <c r="E9" s="97">
        <v>67.7</v>
      </c>
    </row>
    <row r="10" spans="1:5">
      <c r="A10" s="5" t="s">
        <v>538</v>
      </c>
    </row>
    <row r="11" spans="1:5">
      <c r="A11" s="5" t="s">
        <v>789</v>
      </c>
    </row>
  </sheetData>
  <mergeCells count="1">
    <mergeCell ref="A4:D4"/>
  </mergeCells>
  <phoneticPr fontId="1"/>
  <hyperlinks>
    <hyperlink ref="E1" location="Contents!A1" display="Contents" xr:uid="{400E4703-9DEC-4AFF-8FC1-02CB500C9523}"/>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C11"/>
  <sheetViews>
    <sheetView zoomScale="115" zoomScaleNormal="115" workbookViewId="0">
      <selection activeCell="C1" sqref="C1"/>
    </sheetView>
  </sheetViews>
  <sheetFormatPr defaultColWidth="9" defaultRowHeight="15"/>
  <cols>
    <col min="1" max="1" width="38.33203125" style="5" customWidth="1"/>
    <col min="2" max="2" width="14.58203125" style="5" customWidth="1"/>
    <col min="3" max="3" width="22.08203125" style="5" customWidth="1"/>
    <col min="4" max="16384" width="9" style="5"/>
  </cols>
  <sheetData>
    <row r="1" spans="1:3" ht="18">
      <c r="C1" s="105" t="s">
        <v>31</v>
      </c>
    </row>
    <row r="2" spans="1:3" ht="19.5">
      <c r="A2" s="7" t="s">
        <v>477</v>
      </c>
    </row>
    <row r="3" spans="1:3" ht="19.5">
      <c r="A3" s="7"/>
    </row>
    <row r="4" spans="1:3" ht="18" customHeight="1">
      <c r="A4" s="357" t="s">
        <v>773</v>
      </c>
      <c r="B4" s="370"/>
      <c r="C4" s="370"/>
    </row>
    <row r="5" spans="1:3" ht="45">
      <c r="A5" s="10"/>
      <c r="B5" s="10" t="s">
        <v>544</v>
      </c>
      <c r="C5" s="10" t="s">
        <v>545</v>
      </c>
    </row>
    <row r="6" spans="1:3">
      <c r="A6" s="13" t="s">
        <v>539</v>
      </c>
      <c r="B6" s="266">
        <v>240500</v>
      </c>
      <c r="C6" s="267">
        <v>141</v>
      </c>
    </row>
    <row r="7" spans="1:3">
      <c r="A7" s="13" t="s">
        <v>540</v>
      </c>
      <c r="B7" s="266">
        <v>232500</v>
      </c>
      <c r="C7" s="267">
        <v>136</v>
      </c>
    </row>
    <row r="8" spans="1:3">
      <c r="A8" s="13" t="s">
        <v>541</v>
      </c>
      <c r="B8" s="266">
        <v>206500</v>
      </c>
      <c r="C8" s="267">
        <v>121</v>
      </c>
    </row>
    <row r="9" spans="1:3">
      <c r="A9" s="13" t="s">
        <v>542</v>
      </c>
      <c r="B9" s="266">
        <v>197500</v>
      </c>
      <c r="C9" s="267">
        <v>116</v>
      </c>
    </row>
    <row r="10" spans="1:3">
      <c r="A10" s="13" t="s">
        <v>543</v>
      </c>
      <c r="B10" s="268">
        <v>197500</v>
      </c>
      <c r="C10" s="269">
        <v>116</v>
      </c>
    </row>
    <row r="11" spans="1:3" ht="60.65" customHeight="1">
      <c r="A11" s="337" t="s">
        <v>546</v>
      </c>
      <c r="B11" s="337"/>
      <c r="C11" s="337"/>
    </row>
  </sheetData>
  <mergeCells count="2">
    <mergeCell ref="A4:C4"/>
    <mergeCell ref="A11:C11"/>
  </mergeCells>
  <phoneticPr fontId="1"/>
  <hyperlinks>
    <hyperlink ref="C1" location="Contents!A1" display="Contents" xr:uid="{B4E6828C-57ED-4A8B-B550-1F5D5A8F660F}"/>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56"/>
  <sheetViews>
    <sheetView workbookViewId="0">
      <selection activeCell="H54" sqref="H54"/>
    </sheetView>
  </sheetViews>
  <sheetFormatPr defaultRowHeight="18"/>
  <cols>
    <col min="1" max="1" width="36" customWidth="1"/>
    <col min="2" max="7" width="9.58203125" bestFit="1" customWidth="1"/>
  </cols>
  <sheetData>
    <row r="1" spans="1:7">
      <c r="A1" s="5"/>
      <c r="B1" s="5"/>
      <c r="C1" s="5"/>
      <c r="D1" s="6"/>
      <c r="E1" s="115"/>
      <c r="F1" s="105" t="s">
        <v>31</v>
      </c>
    </row>
    <row r="2" spans="1:7" ht="19.5">
      <c r="A2" s="7" t="s">
        <v>477</v>
      </c>
      <c r="B2" s="5"/>
      <c r="C2" s="5"/>
      <c r="D2" s="5"/>
      <c r="E2" s="5"/>
      <c r="F2" s="5"/>
      <c r="G2" s="5"/>
    </row>
    <row r="3" spans="1:7" ht="19.5">
      <c r="A3" s="7"/>
      <c r="B3" s="5"/>
      <c r="C3" s="5"/>
      <c r="D3" s="5"/>
      <c r="E3" s="5"/>
      <c r="F3" s="5"/>
      <c r="G3" s="5"/>
    </row>
    <row r="4" spans="1:7" ht="18" customHeight="1">
      <c r="A4" s="341" t="s">
        <v>570</v>
      </c>
      <c r="B4" s="341"/>
      <c r="C4" s="341"/>
      <c r="D4" s="341"/>
      <c r="E4" s="5"/>
      <c r="F4" s="5"/>
      <c r="G4" s="5"/>
    </row>
    <row r="5" spans="1:7">
      <c r="A5" s="10" t="s">
        <v>37</v>
      </c>
      <c r="B5" s="35">
        <v>2019</v>
      </c>
      <c r="C5" s="35">
        <v>2020</v>
      </c>
      <c r="D5" s="35">
        <v>2021</v>
      </c>
      <c r="E5" s="35">
        <v>2022</v>
      </c>
      <c r="F5" s="35">
        <v>2023</v>
      </c>
    </row>
    <row r="6" spans="1:7">
      <c r="A6" s="13" t="s">
        <v>547</v>
      </c>
      <c r="B6" s="18">
        <v>2701</v>
      </c>
      <c r="C6" s="18">
        <v>2679</v>
      </c>
      <c r="D6" s="74">
        <v>2632</v>
      </c>
      <c r="E6" s="74">
        <v>2576</v>
      </c>
      <c r="F6" s="74">
        <v>2623</v>
      </c>
    </row>
    <row r="7" spans="1:7">
      <c r="A7" s="13" t="s">
        <v>548</v>
      </c>
      <c r="B7" s="18">
        <v>2012</v>
      </c>
      <c r="C7" s="18">
        <v>1968</v>
      </c>
      <c r="D7" s="74">
        <v>1921</v>
      </c>
      <c r="E7" s="74">
        <v>1874</v>
      </c>
      <c r="F7" s="74">
        <v>1915</v>
      </c>
    </row>
    <row r="8" spans="1:7">
      <c r="A8" s="13" t="s">
        <v>549</v>
      </c>
      <c r="B8" s="18">
        <v>689</v>
      </c>
      <c r="C8" s="18">
        <v>711</v>
      </c>
      <c r="D8" s="74">
        <v>711</v>
      </c>
      <c r="E8" s="74">
        <v>702</v>
      </c>
      <c r="F8" s="74">
        <v>708</v>
      </c>
    </row>
    <row r="9" spans="1:7">
      <c r="A9" s="13" t="s">
        <v>550</v>
      </c>
      <c r="B9" s="18">
        <v>181</v>
      </c>
      <c r="C9" s="18">
        <v>195</v>
      </c>
      <c r="D9" s="74">
        <v>204</v>
      </c>
      <c r="E9" s="74">
        <v>189</v>
      </c>
      <c r="F9" s="74">
        <v>187</v>
      </c>
    </row>
    <row r="10" spans="1:7">
      <c r="A10" s="13" t="s">
        <v>548</v>
      </c>
      <c r="B10" s="18">
        <v>141</v>
      </c>
      <c r="C10" s="18">
        <v>152</v>
      </c>
      <c r="D10" s="74">
        <v>159</v>
      </c>
      <c r="E10" s="74">
        <v>143</v>
      </c>
      <c r="F10" s="74">
        <v>142</v>
      </c>
    </row>
    <row r="11" spans="1:7">
      <c r="A11" s="13" t="s">
        <v>549</v>
      </c>
      <c r="B11" s="18">
        <v>40</v>
      </c>
      <c r="C11" s="18">
        <v>43</v>
      </c>
      <c r="D11" s="74">
        <v>45</v>
      </c>
      <c r="E11" s="74">
        <v>46</v>
      </c>
      <c r="F11" s="74">
        <v>45</v>
      </c>
    </row>
    <row r="12" spans="1:7">
      <c r="A12" s="13" t="s">
        <v>551</v>
      </c>
      <c r="B12" s="51">
        <v>25.3</v>
      </c>
      <c r="C12" s="51">
        <v>26.2</v>
      </c>
      <c r="D12" s="75">
        <v>26.7</v>
      </c>
      <c r="E12" s="75">
        <f>SUM(E8,E11)/SUM(E6,E9)*100</f>
        <v>27.05244122965642</v>
      </c>
      <c r="F12" s="75">
        <f>SUM(F8,F11)/SUM(F6,F9)*100</f>
        <v>26.797153024911029</v>
      </c>
    </row>
    <row r="13" spans="1:7">
      <c r="A13" s="13" t="s">
        <v>552</v>
      </c>
      <c r="B13" s="51">
        <v>11.6</v>
      </c>
      <c r="C13" s="51">
        <v>12.3</v>
      </c>
      <c r="D13" s="75">
        <v>12.6</v>
      </c>
      <c r="E13" s="75">
        <f>376/SUM(E6+376)*100</f>
        <v>12.737127371273713</v>
      </c>
      <c r="F13" s="75">
        <v>12.8</v>
      </c>
    </row>
    <row r="14" spans="1:7">
      <c r="A14" s="13" t="s">
        <v>553</v>
      </c>
      <c r="B14" s="51">
        <v>42.1</v>
      </c>
      <c r="C14" s="51">
        <v>42.4</v>
      </c>
      <c r="D14" s="75">
        <v>42.6</v>
      </c>
      <c r="E14" s="75">
        <v>42.5</v>
      </c>
      <c r="F14" s="75">
        <v>42.4</v>
      </c>
    </row>
    <row r="15" spans="1:7">
      <c r="A15" s="13" t="s">
        <v>548</v>
      </c>
      <c r="B15" s="51">
        <v>43.3</v>
      </c>
      <c r="C15" s="51">
        <v>43.3</v>
      </c>
      <c r="D15" s="75">
        <v>43.5</v>
      </c>
      <c r="E15" s="75">
        <v>43.4</v>
      </c>
      <c r="F15" s="75">
        <v>43.2</v>
      </c>
    </row>
    <row r="16" spans="1:7">
      <c r="A16" s="13" t="s">
        <v>549</v>
      </c>
      <c r="B16" s="51">
        <v>38.799999999999997</v>
      </c>
      <c r="C16" s="51">
        <v>39.1</v>
      </c>
      <c r="D16" s="75">
        <v>39.1</v>
      </c>
      <c r="E16" s="75">
        <v>40.1</v>
      </c>
      <c r="F16" s="75">
        <v>40.299999999999997</v>
      </c>
    </row>
    <row r="17" spans="1:6">
      <c r="A17" s="13" t="s">
        <v>554</v>
      </c>
      <c r="B17" s="51">
        <v>18.3</v>
      </c>
      <c r="C17" s="51">
        <v>18.399999999999999</v>
      </c>
      <c r="D17" s="75">
        <v>18.7</v>
      </c>
      <c r="E17" s="75">
        <v>18.7</v>
      </c>
      <c r="F17" s="75">
        <v>18.3</v>
      </c>
    </row>
    <row r="18" spans="1:6">
      <c r="A18" s="13" t="s">
        <v>548</v>
      </c>
      <c r="B18" s="51">
        <v>19.5</v>
      </c>
      <c r="C18" s="51">
        <v>19.600000000000001</v>
      </c>
      <c r="D18" s="75">
        <v>19.899999999999999</v>
      </c>
      <c r="E18" s="75">
        <v>19.8</v>
      </c>
      <c r="F18" s="75">
        <v>19.3</v>
      </c>
    </row>
    <row r="19" spans="1:6">
      <c r="A19" s="13" t="s">
        <v>549</v>
      </c>
      <c r="B19" s="51">
        <v>14.5</v>
      </c>
      <c r="C19" s="51">
        <v>14.9</v>
      </c>
      <c r="D19" s="75">
        <v>15.7</v>
      </c>
      <c r="E19" s="75">
        <v>15.8</v>
      </c>
      <c r="F19" s="75">
        <v>16</v>
      </c>
    </row>
    <row r="20" spans="1:6" ht="30">
      <c r="A20" s="13" t="s">
        <v>555</v>
      </c>
      <c r="B20" s="18">
        <v>359200</v>
      </c>
      <c r="C20" s="18">
        <v>359200</v>
      </c>
      <c r="D20" s="74">
        <v>359200</v>
      </c>
      <c r="E20" s="74">
        <v>364200</v>
      </c>
      <c r="F20" s="74">
        <v>373200</v>
      </c>
    </row>
    <row r="21" spans="1:6">
      <c r="A21" s="13" t="s">
        <v>556</v>
      </c>
      <c r="B21" s="74">
        <v>105</v>
      </c>
      <c r="C21" s="74">
        <v>83</v>
      </c>
      <c r="D21" s="74">
        <v>65</v>
      </c>
      <c r="E21" s="74">
        <v>62</v>
      </c>
      <c r="F21" s="74">
        <v>88</v>
      </c>
    </row>
    <row r="22" spans="1:6">
      <c r="A22" s="13" t="s">
        <v>548</v>
      </c>
      <c r="B22" s="74">
        <v>61</v>
      </c>
      <c r="C22" s="74">
        <v>48</v>
      </c>
      <c r="D22" s="74">
        <v>45</v>
      </c>
      <c r="E22" s="74">
        <v>38</v>
      </c>
      <c r="F22" s="74">
        <v>60</v>
      </c>
    </row>
    <row r="23" spans="1:6">
      <c r="A23" s="13" t="s">
        <v>549</v>
      </c>
      <c r="B23" s="74">
        <v>44</v>
      </c>
      <c r="C23" s="74">
        <v>35</v>
      </c>
      <c r="D23" s="74">
        <v>20</v>
      </c>
      <c r="E23" s="74">
        <v>24</v>
      </c>
      <c r="F23" s="74">
        <v>28</v>
      </c>
    </row>
    <row r="24" spans="1:6">
      <c r="A24" s="13" t="s">
        <v>557</v>
      </c>
      <c r="B24" s="71">
        <v>10.4</v>
      </c>
      <c r="C24" s="71">
        <v>8.6999999999999993</v>
      </c>
      <c r="D24" s="76">
        <v>4.4000000000000004</v>
      </c>
      <c r="E24" s="76">
        <f>37/(E21+37)*100</f>
        <v>37.373737373737377</v>
      </c>
      <c r="F24" s="76">
        <v>43.6</v>
      </c>
    </row>
    <row r="25" spans="1:6" ht="30">
      <c r="A25" s="13" t="s">
        <v>558</v>
      </c>
      <c r="B25" s="71">
        <v>95.7</v>
      </c>
      <c r="C25" s="71">
        <v>96.2</v>
      </c>
      <c r="D25" s="76">
        <v>88.2</v>
      </c>
      <c r="E25" s="76">
        <v>93.6</v>
      </c>
      <c r="F25" s="76">
        <v>90.8</v>
      </c>
    </row>
    <row r="26" spans="1:6">
      <c r="A26" s="13" t="s">
        <v>559</v>
      </c>
      <c r="B26" s="71">
        <v>2</v>
      </c>
      <c r="C26" s="71">
        <v>1.2</v>
      </c>
      <c r="D26" s="76">
        <v>2.2000000000000002</v>
      </c>
      <c r="E26" s="76">
        <f>108/(E6+E9)*100</f>
        <v>3.9059674502712478</v>
      </c>
      <c r="F26" s="76">
        <v>2.2999999999999998</v>
      </c>
    </row>
    <row r="27" spans="1:6">
      <c r="A27" s="13" t="s">
        <v>548</v>
      </c>
      <c r="B27" s="72">
        <v>1.9</v>
      </c>
      <c r="C27" s="72">
        <v>1.1000000000000001</v>
      </c>
      <c r="D27" s="77">
        <v>1.6</v>
      </c>
      <c r="E27" s="77">
        <f>82/(E7+E10)*100</f>
        <v>4.0654437283093703</v>
      </c>
      <c r="F27" s="77">
        <v>2</v>
      </c>
    </row>
    <row r="28" spans="1:6">
      <c r="A28" s="13" t="s">
        <v>549</v>
      </c>
      <c r="B28" s="72">
        <v>2.5</v>
      </c>
      <c r="C28" s="72">
        <v>1.4</v>
      </c>
      <c r="D28" s="77">
        <v>0.6</v>
      </c>
      <c r="E28" s="77">
        <f>26/(E8+E11)*100</f>
        <v>3.4759358288770055</v>
      </c>
      <c r="F28" s="77">
        <v>3.3</v>
      </c>
    </row>
    <row r="29" spans="1:6" ht="30">
      <c r="A29" s="13" t="s">
        <v>560</v>
      </c>
      <c r="B29" s="72">
        <v>1.7</v>
      </c>
      <c r="C29" s="72">
        <v>1.1000000000000001</v>
      </c>
      <c r="D29" s="77">
        <v>1.7</v>
      </c>
      <c r="E29" s="77">
        <f>65/(E6+E9)*100</f>
        <v>2.3508137432188065</v>
      </c>
      <c r="F29" s="77">
        <v>2.2000000000000002</v>
      </c>
    </row>
    <row r="30" spans="1:6">
      <c r="A30" s="13" t="s">
        <v>561</v>
      </c>
      <c r="B30" s="73">
        <v>1828.7</v>
      </c>
      <c r="C30" s="73">
        <v>1819.9</v>
      </c>
      <c r="D30" s="78">
        <v>1830.8</v>
      </c>
      <c r="E30" s="78">
        <v>1847.5</v>
      </c>
      <c r="F30" s="78">
        <v>1840.6</v>
      </c>
    </row>
    <row r="31" spans="1:6">
      <c r="A31" s="327" t="s">
        <v>790</v>
      </c>
    </row>
    <row r="33" spans="1:6">
      <c r="A33" s="128" t="s">
        <v>562</v>
      </c>
    </row>
    <row r="34" spans="1:6">
      <c r="A34" s="10" t="s">
        <v>37</v>
      </c>
      <c r="B34" s="35">
        <v>2019</v>
      </c>
      <c r="C34" s="35">
        <v>2020</v>
      </c>
      <c r="D34" s="35">
        <v>2021</v>
      </c>
      <c r="E34" s="35">
        <v>2022</v>
      </c>
      <c r="F34" s="35">
        <v>2023</v>
      </c>
    </row>
    <row r="35" spans="1:6">
      <c r="A35" s="15" t="s">
        <v>563</v>
      </c>
      <c r="B35" s="129">
        <f>SUM(B36:B37)</f>
        <v>181</v>
      </c>
      <c r="C35" s="129">
        <f>SUM(C36:C37)</f>
        <v>195</v>
      </c>
      <c r="D35" s="129">
        <f>SUM(D36:D37)</f>
        <v>204</v>
      </c>
      <c r="E35" s="129">
        <f>SUM(E36:E37)</f>
        <v>189</v>
      </c>
      <c r="F35" s="129">
        <v>187</v>
      </c>
    </row>
    <row r="36" spans="1:6">
      <c r="A36" s="13" t="s">
        <v>548</v>
      </c>
      <c r="B36" s="129">
        <v>141</v>
      </c>
      <c r="C36" s="129">
        <v>152</v>
      </c>
      <c r="D36" s="127">
        <v>159</v>
      </c>
      <c r="E36" s="127">
        <v>143</v>
      </c>
      <c r="F36" s="127">
        <v>142</v>
      </c>
    </row>
    <row r="37" spans="1:6">
      <c r="A37" s="13" t="s">
        <v>549</v>
      </c>
      <c r="B37" s="129">
        <v>40</v>
      </c>
      <c r="C37" s="129">
        <v>43</v>
      </c>
      <c r="D37" s="127">
        <v>45</v>
      </c>
      <c r="E37" s="127">
        <v>46</v>
      </c>
      <c r="F37" s="127">
        <v>45</v>
      </c>
    </row>
    <row r="38" spans="1:6" ht="30">
      <c r="A38" s="41" t="s">
        <v>564</v>
      </c>
      <c r="B38" s="129">
        <f>SUM(B39:B40)</f>
        <v>0</v>
      </c>
      <c r="C38" s="129">
        <f>SUM(C39:C40)</f>
        <v>0</v>
      </c>
      <c r="D38" s="129">
        <f>SUM(D39:D40)</f>
        <v>0</v>
      </c>
      <c r="E38" s="129">
        <f>SUM(E39:E40)</f>
        <v>0</v>
      </c>
      <c r="F38" s="129">
        <v>0</v>
      </c>
    </row>
    <row r="39" spans="1:6">
      <c r="A39" s="13" t="s">
        <v>548</v>
      </c>
      <c r="B39" s="129">
        <v>0</v>
      </c>
      <c r="C39" s="129">
        <v>0</v>
      </c>
      <c r="D39" s="129">
        <v>0</v>
      </c>
      <c r="E39" s="129">
        <v>0</v>
      </c>
      <c r="F39" s="129">
        <v>0</v>
      </c>
    </row>
    <row r="40" spans="1:6">
      <c r="A40" s="13" t="s">
        <v>549</v>
      </c>
      <c r="B40" s="129">
        <v>0</v>
      </c>
      <c r="C40" s="129">
        <v>0</v>
      </c>
      <c r="D40" s="129">
        <v>0</v>
      </c>
      <c r="E40" s="129">
        <v>0</v>
      </c>
      <c r="F40" s="129">
        <v>0</v>
      </c>
    </row>
    <row r="41" spans="1:6">
      <c r="A41" s="15" t="s">
        <v>565</v>
      </c>
      <c r="B41" s="129">
        <f>SUM(B42:B43)</f>
        <v>166</v>
      </c>
      <c r="C41" s="129">
        <f>SUM(C42:C43)</f>
        <v>184</v>
      </c>
      <c r="D41" s="129">
        <f>SUM(D42:D43)</f>
        <v>189</v>
      </c>
      <c r="E41" s="129">
        <f>SUM(E42:E43)</f>
        <v>186</v>
      </c>
      <c r="F41" s="129">
        <v>184</v>
      </c>
    </row>
    <row r="42" spans="1:6">
      <c r="A42" s="13" t="s">
        <v>548</v>
      </c>
      <c r="B42" s="129">
        <v>127</v>
      </c>
      <c r="C42" s="129">
        <v>142</v>
      </c>
      <c r="D42" s="127">
        <v>146</v>
      </c>
      <c r="E42" s="127">
        <v>141</v>
      </c>
      <c r="F42" s="127">
        <v>140</v>
      </c>
    </row>
    <row r="43" spans="1:6">
      <c r="A43" s="13" t="s">
        <v>549</v>
      </c>
      <c r="B43" s="129">
        <v>39</v>
      </c>
      <c r="C43" s="129">
        <v>42</v>
      </c>
      <c r="D43" s="127">
        <v>43</v>
      </c>
      <c r="E43" s="127">
        <v>45</v>
      </c>
      <c r="F43" s="127">
        <v>44</v>
      </c>
    </row>
    <row r="44" spans="1:6">
      <c r="A44" s="15" t="s">
        <v>566</v>
      </c>
      <c r="B44" s="129">
        <f>SUM(B45:B46)</f>
        <v>146</v>
      </c>
      <c r="C44" s="127">
        <f>SUM(C45:C46)</f>
        <v>137</v>
      </c>
      <c r="D44" s="129">
        <f>SUM(D45:D46)</f>
        <v>147</v>
      </c>
      <c r="E44" s="129">
        <f>SUM(E45:E46)</f>
        <v>145</v>
      </c>
      <c r="F44" s="129">
        <v>157</v>
      </c>
    </row>
    <row r="45" spans="1:6">
      <c r="A45" s="13" t="s">
        <v>548</v>
      </c>
      <c r="B45" s="127">
        <f>B36-B42+17</f>
        <v>31</v>
      </c>
      <c r="C45" s="127">
        <f>C36-C42+15</f>
        <v>25</v>
      </c>
      <c r="D45" s="127">
        <f>D36-D42+24</f>
        <v>37</v>
      </c>
      <c r="E45" s="127">
        <f>E36-E42+27</f>
        <v>29</v>
      </c>
      <c r="F45" s="127">
        <v>33</v>
      </c>
    </row>
    <row r="46" spans="1:6">
      <c r="A46" s="13" t="s">
        <v>549</v>
      </c>
      <c r="B46" s="127">
        <f>B37-B43+114</f>
        <v>115</v>
      </c>
      <c r="C46" s="127">
        <f>C37-C43+111</f>
        <v>112</v>
      </c>
      <c r="D46" s="127">
        <f>D37-D43+108</f>
        <v>110</v>
      </c>
      <c r="E46" s="127">
        <f>E37-E43+115</f>
        <v>116</v>
      </c>
      <c r="F46" s="127">
        <v>124</v>
      </c>
    </row>
    <row r="47" spans="1:6">
      <c r="A47" s="327" t="s">
        <v>790</v>
      </c>
    </row>
    <row r="49" spans="1:6">
      <c r="A49" s="128" t="s">
        <v>567</v>
      </c>
    </row>
    <row r="50" spans="1:6">
      <c r="A50" s="10" t="s">
        <v>37</v>
      </c>
      <c r="B50" s="35">
        <v>2019</v>
      </c>
      <c r="C50" s="35">
        <v>2020</v>
      </c>
      <c r="D50" s="35">
        <v>2021</v>
      </c>
      <c r="E50" s="35">
        <v>2022</v>
      </c>
      <c r="F50" s="35">
        <v>2023</v>
      </c>
    </row>
    <row r="51" spans="1:6">
      <c r="A51" s="15" t="s">
        <v>568</v>
      </c>
      <c r="B51" s="126">
        <f t="shared" ref="B51:E51" si="0">SUM(B52:B53)</f>
        <v>10</v>
      </c>
      <c r="C51" s="126">
        <f t="shared" si="0"/>
        <v>8</v>
      </c>
      <c r="D51" s="127">
        <f t="shared" si="0"/>
        <v>6</v>
      </c>
      <c r="E51" s="127">
        <f t="shared" si="0"/>
        <v>8</v>
      </c>
      <c r="F51" s="127">
        <v>6</v>
      </c>
    </row>
    <row r="52" spans="1:6">
      <c r="A52" s="13" t="s">
        <v>548</v>
      </c>
      <c r="B52" s="126">
        <v>10</v>
      </c>
      <c r="C52" s="126">
        <v>8</v>
      </c>
      <c r="D52" s="127">
        <v>6</v>
      </c>
      <c r="E52" s="127">
        <v>8</v>
      </c>
      <c r="F52" s="127">
        <v>5</v>
      </c>
    </row>
    <row r="53" spans="1:6">
      <c r="A53" s="13" t="s">
        <v>549</v>
      </c>
      <c r="B53" s="126">
        <v>0</v>
      </c>
      <c r="C53" s="126">
        <v>0</v>
      </c>
      <c r="D53" s="127">
        <v>0</v>
      </c>
      <c r="E53" s="127">
        <v>0</v>
      </c>
      <c r="F53" s="127">
        <v>1</v>
      </c>
    </row>
    <row r="54" spans="1:6">
      <c r="A54" s="5" t="s">
        <v>791</v>
      </c>
    </row>
    <row r="55" spans="1:6">
      <c r="A55" s="5" t="s">
        <v>569</v>
      </c>
    </row>
    <row r="56" spans="1:6">
      <c r="A56" s="5"/>
    </row>
  </sheetData>
  <mergeCells count="1">
    <mergeCell ref="A4:D4"/>
  </mergeCells>
  <phoneticPr fontId="1"/>
  <hyperlinks>
    <hyperlink ref="F1" location="Contents!A1" display="Contents" xr:uid="{B94C3ADD-5D34-4BAF-8DD5-045CBD789EB1}"/>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O10"/>
  <sheetViews>
    <sheetView topLeftCell="E1" zoomScaleNormal="100" workbookViewId="0">
      <selection activeCell="O1" sqref="O1"/>
    </sheetView>
  </sheetViews>
  <sheetFormatPr defaultColWidth="9" defaultRowHeight="15"/>
  <cols>
    <col min="1" max="11" width="14.58203125" style="5" customWidth="1"/>
    <col min="12" max="14" width="14.58203125" style="60" customWidth="1"/>
    <col min="15" max="16" width="14.58203125" style="5" customWidth="1"/>
    <col min="17" max="16384" width="9" style="5"/>
  </cols>
  <sheetData>
    <row r="1" spans="1:15" ht="18">
      <c r="O1" s="105" t="s">
        <v>31</v>
      </c>
    </row>
    <row r="2" spans="1:15" ht="19.5">
      <c r="A2" s="7" t="s">
        <v>477</v>
      </c>
    </row>
    <row r="3" spans="1:15" ht="19.5">
      <c r="A3" s="7"/>
    </row>
    <row r="4" spans="1:15" ht="15" customHeight="1">
      <c r="A4" s="357" t="s">
        <v>571</v>
      </c>
      <c r="B4" s="357"/>
      <c r="C4" s="357"/>
      <c r="D4" s="357"/>
      <c r="E4" s="357"/>
      <c r="F4" s="357"/>
      <c r="G4" s="357"/>
      <c r="H4" s="357"/>
      <c r="I4" s="357"/>
      <c r="J4" s="357"/>
      <c r="K4" s="357"/>
    </row>
    <row r="5" spans="1:15" ht="75">
      <c r="A5" s="80"/>
      <c r="B5" s="10" t="s">
        <v>75</v>
      </c>
      <c r="C5" s="10" t="s">
        <v>572</v>
      </c>
      <c r="D5" s="10" t="s">
        <v>573</v>
      </c>
      <c r="E5" s="10" t="s">
        <v>574</v>
      </c>
      <c r="F5" s="10" t="s">
        <v>575</v>
      </c>
      <c r="G5" s="10" t="s">
        <v>576</v>
      </c>
      <c r="H5" s="10" t="s">
        <v>577</v>
      </c>
      <c r="I5" s="10" t="s">
        <v>578</v>
      </c>
      <c r="J5" s="10" t="s">
        <v>579</v>
      </c>
      <c r="K5" s="10" t="s">
        <v>580</v>
      </c>
      <c r="L5" s="10" t="s">
        <v>581</v>
      </c>
      <c r="M5" s="10" t="s">
        <v>582</v>
      </c>
      <c r="N5" s="10" t="s">
        <v>583</v>
      </c>
      <c r="O5" s="10" t="s">
        <v>584</v>
      </c>
    </row>
    <row r="6" spans="1:15" s="40" customFormat="1">
      <c r="A6" s="13" t="s">
        <v>585</v>
      </c>
      <c r="B6" s="74">
        <v>20202</v>
      </c>
      <c r="C6" s="74">
        <v>14144</v>
      </c>
      <c r="D6" s="74">
        <v>6058</v>
      </c>
      <c r="E6" s="74">
        <v>811</v>
      </c>
      <c r="F6" s="74">
        <v>236</v>
      </c>
      <c r="G6" s="74">
        <v>8</v>
      </c>
      <c r="H6" s="74">
        <v>49</v>
      </c>
      <c r="I6" s="74">
        <v>16</v>
      </c>
      <c r="J6" s="74">
        <v>796</v>
      </c>
      <c r="K6" s="270">
        <v>7.9455445544554457E-2</v>
      </c>
      <c r="L6" s="270">
        <v>0.14913885898815932</v>
      </c>
      <c r="M6" s="270">
        <v>0.15931564903468842</v>
      </c>
      <c r="N6" s="270">
        <v>0.12692702980472764</v>
      </c>
      <c r="O6" s="270">
        <v>0.10775189628274787</v>
      </c>
    </row>
    <row r="7" spans="1:15" s="40" customFormat="1">
      <c r="A7" s="13" t="s">
        <v>586</v>
      </c>
      <c r="B7" s="74">
        <v>6260</v>
      </c>
      <c r="C7" s="74">
        <v>3970</v>
      </c>
      <c r="D7" s="74">
        <v>2290</v>
      </c>
      <c r="E7" s="74">
        <v>187</v>
      </c>
      <c r="F7" s="74">
        <v>79</v>
      </c>
      <c r="G7" s="74">
        <v>4</v>
      </c>
      <c r="H7" s="74">
        <v>7</v>
      </c>
      <c r="I7" s="74">
        <v>1</v>
      </c>
      <c r="J7" s="74">
        <v>186</v>
      </c>
      <c r="K7" s="270">
        <v>2.428115015974441E-2</v>
      </c>
      <c r="L7" s="270">
        <v>9.7746852220013253E-2</v>
      </c>
      <c r="M7" s="270">
        <v>8.7736789631106676E-2</v>
      </c>
      <c r="N7" s="270">
        <v>0.11758893280632411</v>
      </c>
      <c r="O7" s="270">
        <v>7.5215374420145795E-2</v>
      </c>
    </row>
    <row r="8" spans="1:15" s="40" customFormat="1">
      <c r="A8" s="13" t="s">
        <v>587</v>
      </c>
      <c r="B8" s="74">
        <v>207</v>
      </c>
      <c r="C8" s="74">
        <v>113</v>
      </c>
      <c r="D8" s="74">
        <v>94</v>
      </c>
      <c r="E8" s="74">
        <v>38</v>
      </c>
      <c r="F8" s="74">
        <v>19</v>
      </c>
      <c r="G8" s="74">
        <v>1</v>
      </c>
      <c r="H8" s="74">
        <v>8</v>
      </c>
      <c r="I8" s="74">
        <v>0</v>
      </c>
      <c r="J8" s="74">
        <v>38</v>
      </c>
      <c r="K8" s="270">
        <v>0.10628019323671498</v>
      </c>
      <c r="L8" s="270">
        <v>0.15384615384615385</v>
      </c>
      <c r="M8" s="270">
        <v>0.15116279069767441</v>
      </c>
      <c r="N8" s="270">
        <v>0.15625</v>
      </c>
      <c r="O8" s="270">
        <v>2.7472527472527472E-2</v>
      </c>
    </row>
    <row r="9" spans="1:15" s="40" customFormat="1">
      <c r="A9" s="13" t="s">
        <v>75</v>
      </c>
      <c r="B9" s="74">
        <v>26669</v>
      </c>
      <c r="C9" s="74">
        <v>18227</v>
      </c>
      <c r="D9" s="74">
        <v>8442</v>
      </c>
      <c r="E9" s="74">
        <v>1036</v>
      </c>
      <c r="F9" s="74">
        <v>334</v>
      </c>
      <c r="G9" s="74">
        <v>13</v>
      </c>
      <c r="H9" s="74">
        <v>64</v>
      </c>
      <c r="I9" s="74">
        <v>17</v>
      </c>
      <c r="J9" s="74">
        <v>1020</v>
      </c>
      <c r="K9" s="270">
        <v>6.67116661041737E-2</v>
      </c>
      <c r="L9" s="270">
        <v>0.13666424711670297</v>
      </c>
      <c r="M9" s="270">
        <v>0.14222090261282661</v>
      </c>
      <c r="N9" s="270">
        <v>0.12490575521487811</v>
      </c>
      <c r="O9" s="270">
        <v>9.9246180513564722E-2</v>
      </c>
    </row>
    <row r="10" spans="1:15">
      <c r="A10" s="439" t="s">
        <v>588</v>
      </c>
      <c r="B10" s="440"/>
      <c r="C10" s="440"/>
      <c r="D10" s="440"/>
      <c r="E10" s="440"/>
      <c r="F10" s="440"/>
      <c r="G10" s="440"/>
      <c r="H10" s="440"/>
      <c r="I10" s="440"/>
      <c r="J10" s="440"/>
    </row>
  </sheetData>
  <mergeCells count="2">
    <mergeCell ref="A4:K4"/>
    <mergeCell ref="A10:J10"/>
  </mergeCells>
  <phoneticPr fontId="1"/>
  <hyperlinks>
    <hyperlink ref="O1" location="Contents!A1" display="Contents" xr:uid="{37FEDC9C-7CF4-4E5F-80E2-0CE19262113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F9"/>
  <sheetViews>
    <sheetView workbookViewId="0">
      <selection activeCell="F1" sqref="F1"/>
    </sheetView>
  </sheetViews>
  <sheetFormatPr defaultColWidth="9" defaultRowHeight="15"/>
  <cols>
    <col min="1" max="1" width="30.58203125" style="5" customWidth="1"/>
    <col min="2" max="7" width="14.58203125" style="5" customWidth="1"/>
    <col min="8" max="16384" width="9" style="5"/>
  </cols>
  <sheetData>
    <row r="1" spans="1:6" ht="18">
      <c r="D1" s="6"/>
      <c r="F1" s="105" t="s">
        <v>31</v>
      </c>
    </row>
    <row r="2" spans="1:6" ht="19.5">
      <c r="A2" s="7" t="s">
        <v>477</v>
      </c>
    </row>
    <row r="3" spans="1:6" ht="19.5">
      <c r="A3" s="7"/>
    </row>
    <row r="4" spans="1:6" ht="18" customHeight="1">
      <c r="A4" s="357" t="s">
        <v>729</v>
      </c>
      <c r="B4" s="370"/>
      <c r="C4" s="370"/>
      <c r="D4" s="370"/>
      <c r="E4" s="28"/>
    </row>
    <row r="5" spans="1:6">
      <c r="A5" s="10" t="s">
        <v>37</v>
      </c>
      <c r="B5" s="10">
        <v>2019</v>
      </c>
      <c r="C5" s="10">
        <v>2020</v>
      </c>
      <c r="D5" s="10">
        <v>2021</v>
      </c>
      <c r="E5" s="10">
        <v>2022</v>
      </c>
      <c r="F5" s="10">
        <v>2023</v>
      </c>
    </row>
    <row r="6" spans="1:6">
      <c r="A6" s="13" t="s">
        <v>589</v>
      </c>
      <c r="B6" s="130">
        <v>40304.9</v>
      </c>
      <c r="C6" s="130">
        <v>16217.16</v>
      </c>
      <c r="D6" s="130">
        <v>23235.5</v>
      </c>
      <c r="E6" s="130">
        <v>36250</v>
      </c>
      <c r="F6" s="130">
        <v>56380.75</v>
      </c>
    </row>
    <row r="7" spans="1:6">
      <c r="A7" s="13" t="s">
        <v>590</v>
      </c>
      <c r="B7" s="131">
        <v>13.99</v>
      </c>
      <c r="C7" s="131">
        <v>5.64</v>
      </c>
      <c r="D7" s="131">
        <v>8.19</v>
      </c>
      <c r="E7" s="131">
        <v>13.11</v>
      </c>
      <c r="F7" s="131">
        <v>20.059999999999999</v>
      </c>
    </row>
    <row r="8" spans="1:6">
      <c r="A8" s="13" t="s">
        <v>591</v>
      </c>
      <c r="B8" s="70">
        <v>21274</v>
      </c>
      <c r="C8" s="70">
        <v>12900</v>
      </c>
      <c r="D8" s="70">
        <v>18756</v>
      </c>
      <c r="E8" s="70">
        <v>41144</v>
      </c>
      <c r="F8" s="70">
        <v>75478</v>
      </c>
    </row>
    <row r="9" spans="1:6">
      <c r="A9" s="337" t="s">
        <v>592</v>
      </c>
      <c r="B9" s="337"/>
      <c r="C9" s="337"/>
      <c r="D9" s="337"/>
      <c r="E9" s="364"/>
    </row>
  </sheetData>
  <mergeCells count="2">
    <mergeCell ref="A4:D4"/>
    <mergeCell ref="A9:E9"/>
  </mergeCells>
  <phoneticPr fontId="1"/>
  <hyperlinks>
    <hyperlink ref="F1" location="Contents!A1" display="Contents" xr:uid="{C2251B89-5A6D-4F3E-ACD4-97C8C4E4CE97}"/>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G8"/>
  <sheetViews>
    <sheetView workbookViewId="0">
      <selection activeCell="F1" sqref="F1"/>
    </sheetView>
  </sheetViews>
  <sheetFormatPr defaultColWidth="9" defaultRowHeight="15"/>
  <cols>
    <col min="1" max="1" width="24.5" style="5" customWidth="1"/>
    <col min="2" max="2" width="12.08203125" style="5" customWidth="1"/>
    <col min="3" max="5" width="12" style="5" customWidth="1"/>
    <col min="6" max="7" width="12.08203125" style="5" customWidth="1"/>
    <col min="8" max="16384" width="9" style="5"/>
  </cols>
  <sheetData>
    <row r="1" spans="1:7" ht="18">
      <c r="D1" s="6"/>
      <c r="F1" s="105" t="s">
        <v>31</v>
      </c>
    </row>
    <row r="2" spans="1:7" ht="19.5">
      <c r="A2" s="7" t="s">
        <v>477</v>
      </c>
    </row>
    <row r="3" spans="1:7" ht="19.5">
      <c r="A3" s="7"/>
    </row>
    <row r="4" spans="1:7" ht="15" customHeight="1">
      <c r="A4" s="341" t="s">
        <v>593</v>
      </c>
      <c r="B4" s="341"/>
      <c r="C4" s="341"/>
      <c r="D4" s="341"/>
      <c r="E4" s="341"/>
      <c r="F4" s="341"/>
      <c r="G4" s="341"/>
    </row>
    <row r="5" spans="1:7">
      <c r="A5" s="10" t="s">
        <v>202</v>
      </c>
      <c r="B5" s="10">
        <v>2019</v>
      </c>
      <c r="C5" s="10">
        <v>2020</v>
      </c>
      <c r="D5" s="10">
        <v>2021</v>
      </c>
      <c r="E5" s="10">
        <v>2022</v>
      </c>
      <c r="F5" s="10">
        <v>2023</v>
      </c>
    </row>
    <row r="6" spans="1:7">
      <c r="A6" s="13" t="s">
        <v>594</v>
      </c>
      <c r="B6" s="30">
        <v>18</v>
      </c>
      <c r="C6" s="30">
        <v>11</v>
      </c>
      <c r="D6" s="30">
        <v>22</v>
      </c>
      <c r="E6" s="30">
        <v>15</v>
      </c>
      <c r="F6" s="30">
        <v>19</v>
      </c>
    </row>
    <row r="7" spans="1:7">
      <c r="A7" s="13" t="s">
        <v>595</v>
      </c>
      <c r="B7" s="30">
        <v>470</v>
      </c>
      <c r="C7" s="30">
        <v>269</v>
      </c>
      <c r="D7" s="30">
        <v>451</v>
      </c>
      <c r="E7" s="30">
        <v>427</v>
      </c>
      <c r="F7" s="30">
        <v>587</v>
      </c>
    </row>
    <row r="8" spans="1:7">
      <c r="A8" s="5" t="s">
        <v>596</v>
      </c>
    </row>
  </sheetData>
  <mergeCells count="1">
    <mergeCell ref="A4:G4"/>
  </mergeCells>
  <phoneticPr fontId="1"/>
  <hyperlinks>
    <hyperlink ref="F1" location="Contents!A1" display="Contents" xr:uid="{0D5DB476-FD87-4538-969F-B5112AA925DE}"/>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8"/>
  <sheetViews>
    <sheetView workbookViewId="0">
      <selection activeCell="F1" sqref="F1"/>
    </sheetView>
  </sheetViews>
  <sheetFormatPr defaultColWidth="9" defaultRowHeight="15"/>
  <cols>
    <col min="1" max="1" width="37.75" style="5" customWidth="1"/>
    <col min="2" max="7" width="12.08203125" style="5" customWidth="1"/>
    <col min="8" max="16384" width="9" style="5"/>
  </cols>
  <sheetData>
    <row r="1" spans="1:6" ht="18">
      <c r="D1" s="6"/>
      <c r="F1" s="105" t="s">
        <v>31</v>
      </c>
    </row>
    <row r="2" spans="1:6" ht="19.5">
      <c r="A2" s="7" t="s">
        <v>477</v>
      </c>
    </row>
    <row r="3" spans="1:6" ht="19.5">
      <c r="A3" s="7"/>
    </row>
    <row r="4" spans="1:6" ht="15" customHeight="1">
      <c r="A4" s="357" t="s">
        <v>597</v>
      </c>
      <c r="B4" s="357"/>
      <c r="C4" s="357"/>
      <c r="D4" s="357"/>
      <c r="E4" s="357"/>
      <c r="F4" s="357"/>
    </row>
    <row r="5" spans="1:6">
      <c r="A5" s="10" t="s">
        <v>202</v>
      </c>
      <c r="B5" s="35">
        <v>2019</v>
      </c>
      <c r="C5" s="35">
        <v>2020</v>
      </c>
      <c r="D5" s="35">
        <v>2021</v>
      </c>
      <c r="E5" s="35">
        <v>2022</v>
      </c>
      <c r="F5" s="35">
        <v>2023</v>
      </c>
    </row>
    <row r="6" spans="1:6">
      <c r="A6" s="13" t="s">
        <v>598</v>
      </c>
      <c r="B6" s="22">
        <v>52</v>
      </c>
      <c r="C6" s="22">
        <v>57</v>
      </c>
      <c r="D6" s="22">
        <v>60</v>
      </c>
      <c r="E6" s="22">
        <v>53</v>
      </c>
      <c r="F6" s="22">
        <v>80</v>
      </c>
    </row>
    <row r="7" spans="1:6" ht="15.5" thickBot="1">
      <c r="A7" s="81" t="s">
        <v>599</v>
      </c>
      <c r="B7" s="82">
        <v>6.7</v>
      </c>
      <c r="C7" s="82">
        <v>7.2</v>
      </c>
      <c r="D7" s="82">
        <v>7.5</v>
      </c>
      <c r="E7" s="82">
        <v>7.4</v>
      </c>
      <c r="F7" s="82">
        <v>10.6</v>
      </c>
    </row>
    <row r="8" spans="1:6">
      <c r="A8" s="83" t="s">
        <v>600</v>
      </c>
      <c r="B8" s="84">
        <v>24.7</v>
      </c>
      <c r="C8" s="84">
        <v>27.1</v>
      </c>
      <c r="D8" s="84">
        <v>28.4</v>
      </c>
      <c r="E8" s="84">
        <v>39.299999999999997</v>
      </c>
      <c r="F8" s="84">
        <v>32.200000000000003</v>
      </c>
    </row>
  </sheetData>
  <mergeCells count="1">
    <mergeCell ref="A4:F4"/>
  </mergeCells>
  <phoneticPr fontId="1"/>
  <hyperlinks>
    <hyperlink ref="F1" location="Contents!A1" display="Contents" xr:uid="{575C0E07-1453-4D4F-9150-E33C029F4AE3}"/>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G9"/>
  <sheetViews>
    <sheetView workbookViewId="0">
      <selection activeCell="F1" sqref="F1"/>
    </sheetView>
  </sheetViews>
  <sheetFormatPr defaultColWidth="9" defaultRowHeight="15"/>
  <cols>
    <col min="1" max="1" width="31.75" style="5" customWidth="1"/>
    <col min="2" max="7" width="12.08203125" style="5" customWidth="1"/>
    <col min="8" max="16384" width="9" style="5"/>
  </cols>
  <sheetData>
    <row r="1" spans="1:7" ht="18">
      <c r="D1" s="6"/>
      <c r="F1" s="105" t="s">
        <v>31</v>
      </c>
    </row>
    <row r="2" spans="1:7" ht="19.5">
      <c r="A2" s="7" t="s">
        <v>477</v>
      </c>
    </row>
    <row r="3" spans="1:7" ht="19.5">
      <c r="A3" s="7"/>
    </row>
    <row r="4" spans="1:7" ht="15" customHeight="1">
      <c r="A4" s="357" t="s">
        <v>612</v>
      </c>
      <c r="B4" s="357"/>
      <c r="C4" s="357"/>
      <c r="D4" s="357"/>
      <c r="E4" s="357"/>
      <c r="F4" s="357"/>
    </row>
    <row r="5" spans="1:7">
      <c r="A5" s="10" t="s">
        <v>202</v>
      </c>
      <c r="B5" s="35">
        <v>2019</v>
      </c>
      <c r="C5" s="35">
        <v>2020</v>
      </c>
      <c r="D5" s="35">
        <v>2021</v>
      </c>
      <c r="E5" s="35">
        <v>2022</v>
      </c>
      <c r="F5" s="35">
        <v>2023</v>
      </c>
    </row>
    <row r="6" spans="1:7" ht="30">
      <c r="A6" s="13" t="s">
        <v>601</v>
      </c>
      <c r="B6" s="85">
        <v>2.2200000000000002</v>
      </c>
      <c r="C6" s="85">
        <v>2.27</v>
      </c>
      <c r="D6" s="85">
        <v>2.59</v>
      </c>
      <c r="E6" s="85">
        <v>2.54</v>
      </c>
      <c r="F6" s="85">
        <v>2.48</v>
      </c>
    </row>
    <row r="7" spans="1:7" ht="30.5" thickBot="1">
      <c r="A7" s="81" t="s">
        <v>602</v>
      </c>
      <c r="B7" s="442">
        <v>2.2000000000000002</v>
      </c>
      <c r="C7" s="443"/>
      <c r="D7" s="442">
        <v>2.2999999999999998</v>
      </c>
      <c r="E7" s="444"/>
      <c r="F7" s="443"/>
    </row>
    <row r="8" spans="1:7" ht="30">
      <c r="A8" s="83" t="s">
        <v>603</v>
      </c>
      <c r="B8" s="86">
        <v>0.6</v>
      </c>
      <c r="C8" s="86">
        <v>0.6</v>
      </c>
      <c r="D8" s="86">
        <v>0.6</v>
      </c>
      <c r="E8" s="86">
        <v>0.55000000000000004</v>
      </c>
      <c r="F8" s="86">
        <v>0.53</v>
      </c>
    </row>
    <row r="9" spans="1:7">
      <c r="A9" s="441" t="s">
        <v>792</v>
      </c>
      <c r="B9" s="441"/>
      <c r="C9" s="441"/>
      <c r="D9" s="441"/>
      <c r="E9" s="441"/>
      <c r="F9" s="441"/>
      <c r="G9" s="151"/>
    </row>
  </sheetData>
  <mergeCells count="4">
    <mergeCell ref="A9:F9"/>
    <mergeCell ref="B7:C7"/>
    <mergeCell ref="D7:F7"/>
    <mergeCell ref="A4:F4"/>
  </mergeCells>
  <phoneticPr fontId="1"/>
  <hyperlinks>
    <hyperlink ref="F1" location="Contents!A1" display="Contents" xr:uid="{29B68A70-48BB-44DD-9D82-9A884861C3F9}"/>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F11"/>
  <sheetViews>
    <sheetView workbookViewId="0">
      <selection activeCell="F1" sqref="F1"/>
    </sheetView>
  </sheetViews>
  <sheetFormatPr defaultColWidth="9" defaultRowHeight="15"/>
  <cols>
    <col min="1" max="1" width="40.08203125" style="5" customWidth="1"/>
    <col min="2" max="7" width="12.08203125" style="5" customWidth="1"/>
    <col min="8" max="16384" width="9" style="5"/>
  </cols>
  <sheetData>
    <row r="1" spans="1:6" ht="18">
      <c r="D1" s="6"/>
      <c r="F1" s="105" t="s">
        <v>31</v>
      </c>
    </row>
    <row r="2" spans="1:6" ht="19.5">
      <c r="A2" s="7" t="s">
        <v>477</v>
      </c>
    </row>
    <row r="3" spans="1:6" ht="19.5">
      <c r="A3" s="7"/>
    </row>
    <row r="4" spans="1:6" ht="15" customHeight="1">
      <c r="A4" s="357" t="s">
        <v>611</v>
      </c>
      <c r="B4" s="357"/>
      <c r="C4" s="357"/>
      <c r="D4" s="357"/>
      <c r="E4" s="357"/>
      <c r="F4" s="357"/>
    </row>
    <row r="5" spans="1:6">
      <c r="A5" s="10" t="s">
        <v>533</v>
      </c>
      <c r="B5" s="35">
        <v>2019</v>
      </c>
      <c r="C5" s="35">
        <v>2020</v>
      </c>
      <c r="D5" s="35">
        <v>2021</v>
      </c>
      <c r="E5" s="35">
        <v>2022</v>
      </c>
      <c r="F5" s="35">
        <v>2023</v>
      </c>
    </row>
    <row r="6" spans="1:6" ht="30">
      <c r="A6" s="13" t="s">
        <v>604</v>
      </c>
      <c r="B6" s="22">
        <v>83</v>
      </c>
      <c r="C6" s="22">
        <v>73</v>
      </c>
      <c r="D6" s="22">
        <v>55</v>
      </c>
      <c r="E6" s="22">
        <v>51</v>
      </c>
      <c r="F6" s="22">
        <v>41</v>
      </c>
    </row>
    <row r="7" spans="1:6" ht="30">
      <c r="A7" s="326" t="s">
        <v>605</v>
      </c>
      <c r="B7" s="22">
        <v>60</v>
      </c>
      <c r="C7" s="22">
        <v>47</v>
      </c>
      <c r="D7" s="22">
        <v>35</v>
      </c>
      <c r="E7" s="22">
        <v>33</v>
      </c>
      <c r="F7" s="22">
        <v>36</v>
      </c>
    </row>
    <row r="8" spans="1:6" ht="30">
      <c r="A8" s="326" t="s">
        <v>606</v>
      </c>
      <c r="B8" s="22">
        <v>7</v>
      </c>
      <c r="C8" s="22">
        <v>13</v>
      </c>
      <c r="D8" s="22">
        <v>7</v>
      </c>
      <c r="E8" s="22">
        <v>5</v>
      </c>
      <c r="F8" s="22">
        <v>2</v>
      </c>
    </row>
    <row r="9" spans="1:6">
      <c r="A9" s="326" t="s">
        <v>607</v>
      </c>
      <c r="B9" s="22">
        <v>16</v>
      </c>
      <c r="C9" s="22">
        <v>13</v>
      </c>
      <c r="D9" s="22">
        <v>13</v>
      </c>
      <c r="E9" s="22">
        <v>13</v>
      </c>
      <c r="F9" s="22">
        <v>3</v>
      </c>
    </row>
    <row r="10" spans="1:6">
      <c r="A10" s="13" t="s">
        <v>608</v>
      </c>
      <c r="B10" s="68">
        <v>80.7</v>
      </c>
      <c r="C10" s="68">
        <v>82.2</v>
      </c>
      <c r="D10" s="68">
        <v>76.400000000000006</v>
      </c>
      <c r="E10" s="68">
        <f>SUM(E7,E8)/E6*100</f>
        <v>74.509803921568633</v>
      </c>
      <c r="F10" s="68">
        <v>92.682926829268297</v>
      </c>
    </row>
    <row r="11" spans="1:6">
      <c r="A11" s="325" t="s">
        <v>609</v>
      </c>
      <c r="B11" s="325"/>
      <c r="C11" s="325"/>
      <c r="D11" s="325"/>
      <c r="E11" s="325"/>
      <c r="F11" s="325"/>
    </row>
  </sheetData>
  <mergeCells count="1">
    <mergeCell ref="A4:F4"/>
  </mergeCells>
  <phoneticPr fontId="1"/>
  <hyperlinks>
    <hyperlink ref="F1" location="Contents!A1" display="Contents" xr:uid="{179B111B-E636-483F-A6D0-CC67C27A472B}"/>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7"/>
  <sheetViews>
    <sheetView workbookViewId="0">
      <selection activeCell="F1" sqref="F1"/>
    </sheetView>
  </sheetViews>
  <sheetFormatPr defaultColWidth="9" defaultRowHeight="15"/>
  <cols>
    <col min="1" max="1" width="43.25" style="5" customWidth="1"/>
    <col min="2" max="7" width="12.08203125" style="5" customWidth="1"/>
    <col min="8" max="16384" width="9" style="5"/>
  </cols>
  <sheetData>
    <row r="1" spans="1:7" ht="18">
      <c r="D1" s="6"/>
      <c r="F1" s="105" t="s">
        <v>31</v>
      </c>
    </row>
    <row r="2" spans="1:7" ht="19.5">
      <c r="A2" s="7" t="s">
        <v>477</v>
      </c>
    </row>
    <row r="3" spans="1:7" ht="19.5">
      <c r="A3" s="7"/>
    </row>
    <row r="4" spans="1:7" ht="15" customHeight="1">
      <c r="A4" s="31" t="s">
        <v>610</v>
      </c>
      <c r="B4" s="31"/>
      <c r="C4" s="31"/>
      <c r="D4" s="31"/>
      <c r="E4" s="31"/>
      <c r="F4" s="31"/>
      <c r="G4" s="28"/>
    </row>
    <row r="5" spans="1:7">
      <c r="A5" s="10" t="s">
        <v>202</v>
      </c>
      <c r="B5" s="35">
        <v>2019</v>
      </c>
      <c r="C5" s="35">
        <v>2020</v>
      </c>
      <c r="D5" s="35">
        <v>2021</v>
      </c>
      <c r="E5" s="35">
        <v>2022</v>
      </c>
      <c r="F5" s="35">
        <v>2023</v>
      </c>
    </row>
    <row r="6" spans="1:7">
      <c r="A6" s="13" t="s">
        <v>613</v>
      </c>
      <c r="B6" s="68">
        <v>76.900000000000006</v>
      </c>
      <c r="C6" s="68">
        <v>71.099999999999994</v>
      </c>
      <c r="D6" s="68">
        <v>76.5</v>
      </c>
      <c r="E6" s="68">
        <v>81.599999999999994</v>
      </c>
      <c r="F6" s="68">
        <v>88.1</v>
      </c>
    </row>
    <row r="7" spans="1:7">
      <c r="A7" s="13" t="s">
        <v>614</v>
      </c>
      <c r="B7" s="68">
        <v>10.7</v>
      </c>
      <c r="C7" s="68">
        <v>8.1</v>
      </c>
      <c r="D7" s="68">
        <v>9</v>
      </c>
      <c r="E7" s="68">
        <v>10.3</v>
      </c>
      <c r="F7" s="68">
        <v>11</v>
      </c>
    </row>
  </sheetData>
  <phoneticPr fontId="1"/>
  <hyperlinks>
    <hyperlink ref="F1" location="Contents!A1" display="Contents" xr:uid="{B480CD7A-5B7A-4AB4-8686-88F8CD349CC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0"/>
  <sheetViews>
    <sheetView zoomScaleNormal="100" workbookViewId="0">
      <selection activeCell="F1" sqref="F1"/>
    </sheetView>
  </sheetViews>
  <sheetFormatPr defaultColWidth="9.08203125" defaultRowHeight="15"/>
  <cols>
    <col min="1" max="6" width="18.58203125" style="5" customWidth="1"/>
    <col min="7" max="16384" width="9.08203125" style="5"/>
  </cols>
  <sheetData>
    <row r="1" spans="1:6" ht="18">
      <c r="F1" s="105" t="s">
        <v>31</v>
      </c>
    </row>
    <row r="2" spans="1:6" ht="19.5">
      <c r="A2" s="7" t="s">
        <v>32</v>
      </c>
    </row>
    <row r="3" spans="1:6" ht="19.5">
      <c r="A3" s="7"/>
    </row>
    <row r="4" spans="1:6">
      <c r="A4" s="341" t="s">
        <v>43</v>
      </c>
      <c r="B4" s="341"/>
      <c r="C4" s="341"/>
      <c r="D4" s="341"/>
      <c r="E4" s="341"/>
      <c r="F4" s="341"/>
    </row>
    <row r="5" spans="1:6">
      <c r="A5" s="8" t="s">
        <v>44</v>
      </c>
      <c r="B5" s="8"/>
      <c r="C5" s="8"/>
      <c r="D5" s="8"/>
      <c r="E5" s="8"/>
      <c r="F5" s="8"/>
    </row>
    <row r="6" spans="1:6" ht="45">
      <c r="A6" s="35" t="s">
        <v>45</v>
      </c>
      <c r="B6" s="10" t="s">
        <v>46</v>
      </c>
      <c r="C6" s="10" t="s">
        <v>47</v>
      </c>
      <c r="D6" s="10" t="s">
        <v>48</v>
      </c>
      <c r="E6" s="35" t="s">
        <v>49</v>
      </c>
      <c r="F6" s="10" t="s">
        <v>50</v>
      </c>
    </row>
    <row r="7" spans="1:6">
      <c r="A7" s="13" t="s">
        <v>51</v>
      </c>
      <c r="B7" s="22">
        <v>180</v>
      </c>
      <c r="C7" s="36">
        <v>0</v>
      </c>
      <c r="D7" s="36">
        <v>180</v>
      </c>
      <c r="E7" s="34" t="s">
        <v>4</v>
      </c>
      <c r="F7" s="338" t="s">
        <v>4</v>
      </c>
    </row>
    <row r="8" spans="1:6">
      <c r="A8" s="15" t="s">
        <v>52</v>
      </c>
      <c r="B8" s="36">
        <v>100</v>
      </c>
      <c r="C8" s="36">
        <v>3.4</v>
      </c>
      <c r="D8" s="36">
        <v>100</v>
      </c>
      <c r="E8" s="34"/>
      <c r="F8" s="339"/>
    </row>
    <row r="9" spans="1:6">
      <c r="A9" s="15" t="s">
        <v>53</v>
      </c>
      <c r="B9" s="36">
        <v>190</v>
      </c>
      <c r="C9" s="36">
        <v>0</v>
      </c>
      <c r="D9" s="36">
        <v>0</v>
      </c>
      <c r="E9" s="34"/>
      <c r="F9" s="340"/>
    </row>
    <row r="10" spans="1:6" ht="47.25" customHeight="1">
      <c r="A10" s="337" t="s">
        <v>55</v>
      </c>
      <c r="B10" s="337"/>
      <c r="C10" s="337"/>
      <c r="D10" s="337"/>
      <c r="E10" s="337"/>
      <c r="F10" s="337"/>
    </row>
    <row r="11" spans="1:6">
      <c r="A11" s="28"/>
      <c r="B11" s="28"/>
      <c r="C11" s="28"/>
      <c r="D11" s="28"/>
      <c r="E11" s="28"/>
      <c r="F11" s="28"/>
    </row>
    <row r="12" spans="1:6">
      <c r="A12" s="8" t="s">
        <v>54</v>
      </c>
      <c r="B12" s="8"/>
      <c r="C12" s="8"/>
      <c r="D12" s="8"/>
      <c r="E12" s="8"/>
      <c r="F12" s="8"/>
    </row>
    <row r="13" spans="1:6" ht="45">
      <c r="A13" s="35" t="s">
        <v>45</v>
      </c>
      <c r="B13" s="10" t="s">
        <v>46</v>
      </c>
      <c r="C13" s="10" t="s">
        <v>47</v>
      </c>
      <c r="D13" s="10" t="s">
        <v>48</v>
      </c>
      <c r="E13" s="35" t="s">
        <v>49</v>
      </c>
      <c r="F13" s="10" t="s">
        <v>50</v>
      </c>
    </row>
    <row r="14" spans="1:6">
      <c r="A14" s="13" t="s">
        <v>51</v>
      </c>
      <c r="B14" s="22">
        <v>110</v>
      </c>
      <c r="C14" s="36">
        <v>0</v>
      </c>
      <c r="D14" s="36">
        <v>110</v>
      </c>
      <c r="E14" s="34" t="s">
        <v>21</v>
      </c>
      <c r="F14" s="338" t="s">
        <v>21</v>
      </c>
    </row>
    <row r="15" spans="1:6">
      <c r="A15" s="15" t="s">
        <v>52</v>
      </c>
      <c r="B15" s="36">
        <v>120</v>
      </c>
      <c r="C15" s="36">
        <v>16</v>
      </c>
      <c r="D15" s="36">
        <v>100</v>
      </c>
      <c r="E15" s="34"/>
      <c r="F15" s="339"/>
    </row>
    <row r="16" spans="1:6">
      <c r="A16" s="15" t="s">
        <v>53</v>
      </c>
      <c r="B16" s="36">
        <v>240</v>
      </c>
      <c r="C16" s="36">
        <v>0</v>
      </c>
      <c r="D16" s="36">
        <v>0</v>
      </c>
      <c r="E16" s="34"/>
      <c r="F16" s="340"/>
    </row>
    <row r="17" spans="1:6" ht="47.25" customHeight="1">
      <c r="A17" s="337" t="s">
        <v>55</v>
      </c>
      <c r="B17" s="337"/>
      <c r="C17" s="337"/>
      <c r="D17" s="337"/>
      <c r="E17" s="337"/>
      <c r="F17" s="337"/>
    </row>
    <row r="18" spans="1:6">
      <c r="A18" s="28"/>
      <c r="B18" s="28"/>
      <c r="C18" s="28"/>
      <c r="D18" s="28"/>
      <c r="E18" s="28"/>
      <c r="F18" s="28"/>
    </row>
    <row r="19" spans="1:6" ht="15" customHeight="1">
      <c r="A19" s="8" t="s">
        <v>56</v>
      </c>
      <c r="B19" s="8"/>
      <c r="C19" s="8"/>
      <c r="D19" s="8"/>
      <c r="E19" s="8"/>
      <c r="F19" s="8"/>
    </row>
    <row r="20" spans="1:6" ht="45">
      <c r="A20" s="35" t="s">
        <v>45</v>
      </c>
      <c r="B20" s="10" t="s">
        <v>46</v>
      </c>
      <c r="C20" s="10" t="s">
        <v>47</v>
      </c>
      <c r="D20" s="10" t="s">
        <v>48</v>
      </c>
      <c r="E20" s="35" t="s">
        <v>49</v>
      </c>
      <c r="F20" s="10" t="s">
        <v>50</v>
      </c>
    </row>
    <row r="21" spans="1:6">
      <c r="A21" s="13" t="s">
        <v>51</v>
      </c>
      <c r="B21" s="22">
        <v>200</v>
      </c>
      <c r="C21" s="36">
        <v>3.8</v>
      </c>
      <c r="D21" s="36">
        <v>200</v>
      </c>
      <c r="E21" s="34" t="s">
        <v>3</v>
      </c>
      <c r="F21" s="338" t="s">
        <v>3</v>
      </c>
    </row>
    <row r="22" spans="1:6">
      <c r="A22" s="15" t="s">
        <v>52</v>
      </c>
      <c r="B22" s="36">
        <v>250</v>
      </c>
      <c r="C22" s="36">
        <v>9.9</v>
      </c>
      <c r="D22" s="36">
        <v>0</v>
      </c>
      <c r="E22" s="34"/>
      <c r="F22" s="339"/>
    </row>
    <row r="23" spans="1:6">
      <c r="A23" s="15" t="s">
        <v>53</v>
      </c>
      <c r="B23" s="36">
        <v>260</v>
      </c>
      <c r="C23" s="36">
        <v>0</v>
      </c>
      <c r="D23" s="36">
        <v>0</v>
      </c>
      <c r="E23" s="34"/>
      <c r="F23" s="340"/>
    </row>
    <row r="24" spans="1:6" ht="42" customHeight="1">
      <c r="A24" s="337" t="s">
        <v>57</v>
      </c>
      <c r="B24" s="337"/>
      <c r="C24" s="337"/>
      <c r="D24" s="337"/>
      <c r="E24" s="337"/>
      <c r="F24" s="337"/>
    </row>
    <row r="25" spans="1:6" ht="47.25" customHeight="1">
      <c r="A25" s="28"/>
      <c r="B25" s="28"/>
      <c r="C25" s="28"/>
      <c r="D25" s="28"/>
      <c r="E25" s="28"/>
      <c r="F25" s="28"/>
    </row>
    <row r="26" spans="1:6">
      <c r="A26" s="8" t="s">
        <v>58</v>
      </c>
      <c r="B26" s="8"/>
      <c r="C26" s="8"/>
      <c r="D26" s="8"/>
      <c r="E26" s="8"/>
      <c r="F26" s="8"/>
    </row>
    <row r="27" spans="1:6" ht="45">
      <c r="A27" s="35" t="s">
        <v>45</v>
      </c>
      <c r="B27" s="10" t="s">
        <v>46</v>
      </c>
      <c r="C27" s="10" t="s">
        <v>47</v>
      </c>
      <c r="D27" s="10" t="s">
        <v>48</v>
      </c>
      <c r="E27" s="35" t="s">
        <v>49</v>
      </c>
      <c r="F27" s="10" t="s">
        <v>50</v>
      </c>
    </row>
    <row r="28" spans="1:6">
      <c r="A28" s="13" t="s">
        <v>51</v>
      </c>
      <c r="B28" s="22">
        <v>110</v>
      </c>
      <c r="C28" s="36">
        <v>0</v>
      </c>
      <c r="D28" s="36">
        <v>110</v>
      </c>
      <c r="E28" s="34" t="s">
        <v>4</v>
      </c>
      <c r="F28" s="338" t="s">
        <v>4</v>
      </c>
    </row>
    <row r="29" spans="1:6">
      <c r="A29" s="15" t="s">
        <v>52</v>
      </c>
      <c r="B29" s="36">
        <v>260</v>
      </c>
      <c r="C29" s="36">
        <v>14</v>
      </c>
      <c r="D29" s="36">
        <v>250</v>
      </c>
      <c r="E29" s="34"/>
      <c r="F29" s="339"/>
    </row>
    <row r="30" spans="1:6">
      <c r="A30" s="15" t="s">
        <v>59</v>
      </c>
      <c r="B30" s="36">
        <v>390</v>
      </c>
      <c r="C30" s="36">
        <v>0</v>
      </c>
      <c r="D30" s="36">
        <v>0</v>
      </c>
      <c r="E30" s="34"/>
      <c r="F30" s="340"/>
    </row>
    <row r="31" spans="1:6" ht="40.9" customHeight="1">
      <c r="A31" s="337" t="s">
        <v>55</v>
      </c>
      <c r="B31" s="337"/>
      <c r="C31" s="337"/>
      <c r="D31" s="337"/>
      <c r="E31" s="337"/>
      <c r="F31" s="337"/>
    </row>
    <row r="32" spans="1:6" ht="47.25" customHeight="1">
      <c r="A32" s="28"/>
      <c r="B32" s="28"/>
      <c r="C32" s="28"/>
      <c r="D32" s="28"/>
      <c r="E32" s="28"/>
      <c r="F32" s="28"/>
    </row>
    <row r="33" spans="1:6">
      <c r="A33" s="8" t="s">
        <v>60</v>
      </c>
      <c r="B33" s="8"/>
      <c r="C33" s="8"/>
      <c r="D33" s="8"/>
      <c r="E33" s="8"/>
      <c r="F33" s="8"/>
    </row>
    <row r="34" spans="1:6" ht="45">
      <c r="A34" s="35" t="s">
        <v>45</v>
      </c>
      <c r="B34" s="10" t="s">
        <v>46</v>
      </c>
      <c r="C34" s="10" t="s">
        <v>47</v>
      </c>
      <c r="D34" s="10" t="s">
        <v>48</v>
      </c>
      <c r="E34" s="35" t="s">
        <v>49</v>
      </c>
      <c r="F34" s="10" t="s">
        <v>50</v>
      </c>
    </row>
    <row r="35" spans="1:6">
      <c r="A35" s="13" t="s">
        <v>51</v>
      </c>
      <c r="B35" s="22">
        <v>410</v>
      </c>
      <c r="C35" s="36">
        <v>0</v>
      </c>
      <c r="D35" s="36">
        <v>410</v>
      </c>
      <c r="E35" s="34" t="s">
        <v>4</v>
      </c>
      <c r="F35" s="338" t="s">
        <v>4</v>
      </c>
    </row>
    <row r="36" spans="1:6">
      <c r="A36" s="13" t="s">
        <v>61</v>
      </c>
      <c r="B36" s="22">
        <v>300</v>
      </c>
      <c r="C36" s="36">
        <v>15</v>
      </c>
      <c r="D36" s="36">
        <v>290</v>
      </c>
      <c r="E36" s="34"/>
      <c r="F36" s="339"/>
    </row>
    <row r="37" spans="1:6">
      <c r="A37" s="13" t="s">
        <v>62</v>
      </c>
      <c r="B37" s="22">
        <v>350</v>
      </c>
      <c r="C37" s="36">
        <v>7.2</v>
      </c>
      <c r="D37" s="36">
        <v>340</v>
      </c>
      <c r="E37" s="34" t="s">
        <v>4</v>
      </c>
      <c r="F37" s="339"/>
    </row>
    <row r="38" spans="1:6">
      <c r="A38" s="15" t="s">
        <v>52</v>
      </c>
      <c r="B38" s="36">
        <v>540</v>
      </c>
      <c r="C38" s="36">
        <v>19</v>
      </c>
      <c r="D38" s="36">
        <v>520</v>
      </c>
      <c r="E38" s="34"/>
      <c r="F38" s="339"/>
    </row>
    <row r="39" spans="1:6">
      <c r="A39" s="15" t="s">
        <v>59</v>
      </c>
      <c r="B39" s="36">
        <v>210</v>
      </c>
      <c r="C39" s="36">
        <v>0</v>
      </c>
      <c r="D39" s="36">
        <v>0</v>
      </c>
      <c r="E39" s="34"/>
      <c r="F39" s="340"/>
    </row>
    <row r="40" spans="1:6" ht="30" customHeight="1">
      <c r="A40" s="337" t="s">
        <v>55</v>
      </c>
      <c r="B40" s="337"/>
      <c r="C40" s="337"/>
      <c r="D40" s="337"/>
      <c r="E40" s="337"/>
      <c r="F40" s="337"/>
    </row>
  </sheetData>
  <mergeCells count="11">
    <mergeCell ref="F21:F23"/>
    <mergeCell ref="A4:F4"/>
    <mergeCell ref="F7:F9"/>
    <mergeCell ref="A10:F10"/>
    <mergeCell ref="F14:F16"/>
    <mergeCell ref="A17:F17"/>
    <mergeCell ref="A24:F24"/>
    <mergeCell ref="F28:F30"/>
    <mergeCell ref="A31:F31"/>
    <mergeCell ref="F35:F39"/>
    <mergeCell ref="A40:F40"/>
  </mergeCells>
  <phoneticPr fontId="1"/>
  <hyperlinks>
    <hyperlink ref="F1" location="Contents!A1" display="Contents" xr:uid="{FBEBA8A7-4320-4A33-BAF0-9C26B7A066F4}"/>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9"/>
  <sheetViews>
    <sheetView workbookViewId="0">
      <selection activeCell="F1" sqref="F1"/>
    </sheetView>
  </sheetViews>
  <sheetFormatPr defaultColWidth="9" defaultRowHeight="15"/>
  <cols>
    <col min="1" max="1" width="34.08203125" style="5" customWidth="1"/>
    <col min="2" max="7" width="14.58203125" style="5" customWidth="1"/>
    <col min="8" max="16384" width="9" style="5"/>
  </cols>
  <sheetData>
    <row r="1" spans="1:6" ht="18">
      <c r="D1" s="6"/>
      <c r="F1" s="105" t="s">
        <v>31</v>
      </c>
    </row>
    <row r="2" spans="1:6" ht="19.5">
      <c r="A2" s="7" t="s">
        <v>477</v>
      </c>
    </row>
    <row r="3" spans="1:6" ht="19.5">
      <c r="A3" s="7"/>
    </row>
    <row r="4" spans="1:6" ht="15" customHeight="1">
      <c r="A4" s="357" t="s">
        <v>647</v>
      </c>
      <c r="B4" s="357"/>
      <c r="C4" s="357"/>
      <c r="D4" s="357"/>
    </row>
    <row r="5" spans="1:6">
      <c r="A5" s="10" t="s">
        <v>202</v>
      </c>
      <c r="B5" s="35">
        <v>2019</v>
      </c>
      <c r="C5" s="35">
        <v>2020</v>
      </c>
      <c r="D5" s="35">
        <v>2021</v>
      </c>
      <c r="E5" s="35">
        <v>2022</v>
      </c>
      <c r="F5" s="35">
        <v>2023</v>
      </c>
    </row>
    <row r="6" spans="1:6" s="40" customFormat="1" ht="30">
      <c r="A6" s="49" t="s">
        <v>615</v>
      </c>
      <c r="B6" s="132" t="s">
        <v>619</v>
      </c>
      <c r="C6" s="132" t="s">
        <v>620</v>
      </c>
      <c r="D6" s="132" t="s">
        <v>621</v>
      </c>
      <c r="E6" s="132" t="s">
        <v>622</v>
      </c>
      <c r="F6" s="132" t="s">
        <v>623</v>
      </c>
    </row>
    <row r="7" spans="1:6" s="40" customFormat="1" ht="30">
      <c r="A7" s="49" t="s">
        <v>616</v>
      </c>
      <c r="B7" s="132" t="s">
        <v>624</v>
      </c>
      <c r="C7" s="132" t="s">
        <v>625</v>
      </c>
      <c r="D7" s="132" t="s">
        <v>626</v>
      </c>
      <c r="E7" s="132" t="s">
        <v>627</v>
      </c>
      <c r="F7" s="132" t="s">
        <v>627</v>
      </c>
    </row>
    <row r="8" spans="1:6" s="40" customFormat="1" ht="28.15" customHeight="1">
      <c r="A8" s="445" t="s">
        <v>617</v>
      </c>
      <c r="B8" s="445"/>
      <c r="C8" s="445"/>
      <c r="D8" s="445"/>
      <c r="E8" s="445"/>
      <c r="F8" s="445"/>
    </row>
    <row r="9" spans="1:6" s="40" customFormat="1">
      <c r="A9" s="40" t="s">
        <v>618</v>
      </c>
    </row>
  </sheetData>
  <mergeCells count="2">
    <mergeCell ref="A4:D4"/>
    <mergeCell ref="A8:F8"/>
  </mergeCells>
  <phoneticPr fontId="1"/>
  <hyperlinks>
    <hyperlink ref="F1" location="Contents!A1" display="Contents" xr:uid="{302713E6-6D07-46F9-B6C1-3292D32CB21C}"/>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10"/>
  <sheetViews>
    <sheetView workbookViewId="0">
      <selection activeCell="G1" sqref="G1"/>
    </sheetView>
  </sheetViews>
  <sheetFormatPr defaultColWidth="9" defaultRowHeight="15"/>
  <cols>
    <col min="1" max="1" width="33.75" style="5" customWidth="1"/>
    <col min="2" max="3" width="11.75" style="5" customWidth="1"/>
    <col min="4" max="6" width="13" style="5" customWidth="1"/>
    <col min="7" max="7" width="17.5" style="5" customWidth="1"/>
    <col min="8" max="8" width="13" style="5" customWidth="1"/>
    <col min="9" max="9" width="42.5" style="5" bestFit="1" customWidth="1"/>
    <col min="10" max="16384" width="9" style="5"/>
  </cols>
  <sheetData>
    <row r="1" spans="1:8" ht="18">
      <c r="G1" s="105" t="s">
        <v>31</v>
      </c>
    </row>
    <row r="2" spans="1:8" ht="19.5">
      <c r="A2" s="7" t="s">
        <v>477</v>
      </c>
    </row>
    <row r="3" spans="1:8" ht="19.5">
      <c r="A3" s="7"/>
    </row>
    <row r="4" spans="1:8" ht="15" customHeight="1">
      <c r="A4" s="357" t="s">
        <v>628</v>
      </c>
      <c r="B4" s="357"/>
      <c r="C4" s="357"/>
      <c r="D4" s="357"/>
      <c r="E4" s="357"/>
      <c r="F4" s="357"/>
      <c r="G4" s="357"/>
    </row>
    <row r="5" spans="1:8" ht="32">
      <c r="A5" s="10" t="s">
        <v>202</v>
      </c>
      <c r="B5" s="35">
        <v>2019</v>
      </c>
      <c r="C5" s="35">
        <v>2020</v>
      </c>
      <c r="D5" s="35">
        <v>2021</v>
      </c>
      <c r="E5" s="35">
        <v>2022</v>
      </c>
      <c r="F5" s="35">
        <v>2023</v>
      </c>
      <c r="G5" s="10" t="s">
        <v>632</v>
      </c>
    </row>
    <row r="6" spans="1:8" ht="17">
      <c r="A6" s="13" t="s">
        <v>629</v>
      </c>
      <c r="B6" s="133">
        <v>1.39</v>
      </c>
      <c r="C6" s="133">
        <v>0.2</v>
      </c>
      <c r="D6" s="133">
        <v>0.40228729538498825</v>
      </c>
      <c r="E6" s="133">
        <v>0.6</v>
      </c>
      <c r="F6" s="133">
        <v>1.65</v>
      </c>
      <c r="G6" s="271">
        <v>2.14</v>
      </c>
    </row>
    <row r="7" spans="1:8" ht="17">
      <c r="A7" s="13" t="s">
        <v>630</v>
      </c>
      <c r="B7" s="134">
        <v>1.37E-2</v>
      </c>
      <c r="C7" s="134">
        <v>2E-3</v>
      </c>
      <c r="D7" s="134">
        <v>6.0343094307748239E-4</v>
      </c>
      <c r="E7" s="134">
        <v>1.8E-3</v>
      </c>
      <c r="F7" s="134">
        <v>1.0699999999999999E-2</v>
      </c>
      <c r="G7" s="271">
        <v>0.09</v>
      </c>
    </row>
    <row r="8" spans="1:8" ht="17">
      <c r="A8" s="13" t="s">
        <v>631</v>
      </c>
      <c r="B8" s="135">
        <v>8.9999999999999993E-3</v>
      </c>
      <c r="C8" s="135">
        <v>4.0000000000000001E-3</v>
      </c>
      <c r="D8" s="135">
        <v>5.0000000000000001E-3</v>
      </c>
      <c r="E8" s="135">
        <v>8.9999999999999993E-3</v>
      </c>
      <c r="F8" s="135">
        <v>7.0000000000000001E-3</v>
      </c>
      <c r="G8" s="271" t="s">
        <v>6</v>
      </c>
    </row>
    <row r="9" spans="1:8">
      <c r="A9" s="445" t="s">
        <v>633</v>
      </c>
      <c r="B9" s="445"/>
      <c r="C9" s="445"/>
      <c r="D9" s="445"/>
      <c r="E9" s="445"/>
      <c r="F9" s="445"/>
      <c r="G9" s="445"/>
      <c r="H9" s="387"/>
    </row>
    <row r="10" spans="1:8" ht="48" customHeight="1">
      <c r="A10" s="387"/>
      <c r="B10" s="387"/>
      <c r="C10" s="387"/>
      <c r="D10" s="387"/>
      <c r="E10" s="387"/>
      <c r="F10" s="387"/>
      <c r="G10" s="387"/>
      <c r="H10" s="387"/>
    </row>
  </sheetData>
  <mergeCells count="2">
    <mergeCell ref="A9:H10"/>
    <mergeCell ref="A4:G4"/>
  </mergeCells>
  <phoneticPr fontId="1"/>
  <hyperlinks>
    <hyperlink ref="G1" location="Contents!A1" display="Contents" xr:uid="{3CB02BEF-695D-424A-A362-25021EE82B9C}"/>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9"/>
  <sheetViews>
    <sheetView workbookViewId="0">
      <selection activeCell="G7" sqref="G7"/>
    </sheetView>
  </sheetViews>
  <sheetFormatPr defaultColWidth="9" defaultRowHeight="15"/>
  <cols>
    <col min="1" max="1" width="42.5" style="5" customWidth="1"/>
    <col min="2" max="6" width="18.58203125" style="5" customWidth="1"/>
    <col min="7" max="7" width="10.75" style="5" customWidth="1"/>
    <col min="8" max="8" width="8.75" style="5" customWidth="1"/>
    <col min="9" max="16384" width="9" style="5"/>
  </cols>
  <sheetData>
    <row r="1" spans="1:6" ht="18">
      <c r="E1" s="6"/>
      <c r="F1" s="105" t="s">
        <v>31</v>
      </c>
    </row>
    <row r="2" spans="1:6" ht="19.5">
      <c r="A2" s="7" t="s">
        <v>477</v>
      </c>
    </row>
    <row r="3" spans="1:6" ht="19.5">
      <c r="A3" s="7"/>
    </row>
    <row r="4" spans="1:6">
      <c r="A4" s="357" t="s">
        <v>634</v>
      </c>
      <c r="B4" s="357"/>
      <c r="C4" s="341"/>
      <c r="D4" s="341"/>
    </row>
    <row r="5" spans="1:6">
      <c r="A5" s="10" t="s">
        <v>202</v>
      </c>
      <c r="B5" s="10">
        <v>2019</v>
      </c>
      <c r="C5" s="10">
        <v>2020</v>
      </c>
      <c r="D5" s="10">
        <v>2021</v>
      </c>
      <c r="E5" s="10">
        <v>2022</v>
      </c>
      <c r="F5" s="10">
        <v>2023</v>
      </c>
    </row>
    <row r="6" spans="1:6" ht="30">
      <c r="A6" s="13" t="s">
        <v>636</v>
      </c>
      <c r="B6" s="53" t="s">
        <v>646</v>
      </c>
      <c r="C6" s="53" t="s">
        <v>638</v>
      </c>
      <c r="D6" s="53" t="s">
        <v>639</v>
      </c>
      <c r="E6" s="53" t="s">
        <v>640</v>
      </c>
      <c r="F6" s="53" t="s">
        <v>641</v>
      </c>
    </row>
    <row r="7" spans="1:6" ht="30">
      <c r="A7" s="13" t="s">
        <v>821</v>
      </c>
      <c r="B7" s="53" t="s">
        <v>11</v>
      </c>
      <c r="C7" s="53" t="s">
        <v>11</v>
      </c>
      <c r="D7" s="53" t="s">
        <v>11</v>
      </c>
      <c r="E7" s="53" t="s">
        <v>642</v>
      </c>
      <c r="F7" s="53" t="s">
        <v>826</v>
      </c>
    </row>
    <row r="8" spans="1:6" ht="30">
      <c r="A8" s="13" t="s">
        <v>635</v>
      </c>
      <c r="B8" s="53" t="s">
        <v>643</v>
      </c>
      <c r="C8" s="53" t="s">
        <v>644</v>
      </c>
      <c r="D8" s="53" t="s">
        <v>645</v>
      </c>
      <c r="E8" s="53" t="s">
        <v>11</v>
      </c>
      <c r="F8" s="53" t="s">
        <v>6</v>
      </c>
    </row>
    <row r="9" spans="1:6">
      <c r="A9" s="317" t="s">
        <v>637</v>
      </c>
      <c r="B9" s="108"/>
      <c r="C9" s="27"/>
      <c r="D9" s="27"/>
    </row>
  </sheetData>
  <mergeCells count="1">
    <mergeCell ref="A4:D4"/>
  </mergeCells>
  <phoneticPr fontId="1"/>
  <hyperlinks>
    <hyperlink ref="F1" location="Contents!A1" display="Contents" xr:uid="{CB4F1047-58FD-4655-9A32-F183ADC771F8}"/>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12"/>
  <sheetViews>
    <sheetView workbookViewId="0">
      <selection activeCell="F8" sqref="F8"/>
    </sheetView>
  </sheetViews>
  <sheetFormatPr defaultColWidth="9" defaultRowHeight="15"/>
  <cols>
    <col min="1" max="1" width="45" style="5" customWidth="1"/>
    <col min="2" max="9" width="13.08203125" style="5" customWidth="1"/>
    <col min="10" max="16384" width="9" style="5"/>
  </cols>
  <sheetData>
    <row r="1" spans="1:9" ht="18">
      <c r="I1" s="105" t="s">
        <v>31</v>
      </c>
    </row>
    <row r="2" spans="1:9" ht="19.5">
      <c r="A2" s="7" t="s">
        <v>477</v>
      </c>
    </row>
    <row r="3" spans="1:9" ht="15.75" customHeight="1">
      <c r="A3" s="7"/>
    </row>
    <row r="4" spans="1:9" ht="15.75" customHeight="1">
      <c r="A4" s="33" t="s">
        <v>651</v>
      </c>
      <c r="B4" s="31"/>
      <c r="C4" s="31"/>
      <c r="D4" s="31"/>
      <c r="E4" s="31"/>
      <c r="F4" s="31"/>
      <c r="G4" s="31"/>
      <c r="H4" s="31"/>
      <c r="I4" s="37" t="s">
        <v>795</v>
      </c>
    </row>
    <row r="5" spans="1:9">
      <c r="A5" s="10"/>
      <c r="B5" s="10" t="s">
        <v>12</v>
      </c>
      <c r="C5" s="10" t="s">
        <v>13</v>
      </c>
      <c r="D5" s="10" t="s">
        <v>14</v>
      </c>
      <c r="E5" s="10" t="s">
        <v>15</v>
      </c>
      <c r="F5" s="10" t="s">
        <v>16</v>
      </c>
      <c r="G5" s="10" t="s">
        <v>17</v>
      </c>
      <c r="H5" s="10" t="s">
        <v>19</v>
      </c>
      <c r="I5" s="10" t="s">
        <v>18</v>
      </c>
    </row>
    <row r="6" spans="1:9" ht="30">
      <c r="A6" s="13" t="s">
        <v>648</v>
      </c>
      <c r="B6" s="32"/>
      <c r="C6" s="22"/>
      <c r="D6" s="50" t="s">
        <v>26</v>
      </c>
      <c r="E6" s="22"/>
      <c r="F6" s="22"/>
      <c r="G6" s="22"/>
      <c r="H6" s="22"/>
      <c r="I6" s="68"/>
    </row>
    <row r="7" spans="1:9">
      <c r="A7" s="13" t="s">
        <v>649</v>
      </c>
      <c r="B7" s="22"/>
      <c r="C7" s="22"/>
      <c r="D7" s="22">
        <v>1</v>
      </c>
      <c r="E7" s="22"/>
      <c r="F7" s="22"/>
      <c r="G7" s="22"/>
      <c r="H7" s="22"/>
      <c r="I7" s="68"/>
    </row>
    <row r="8" spans="1:9" ht="17">
      <c r="A8" s="13" t="s">
        <v>827</v>
      </c>
      <c r="B8" s="50">
        <v>17</v>
      </c>
      <c r="C8" s="22">
        <v>9</v>
      </c>
      <c r="D8" s="22">
        <v>8</v>
      </c>
      <c r="E8" s="22">
        <v>3</v>
      </c>
      <c r="F8" s="22">
        <v>8</v>
      </c>
      <c r="G8" s="22">
        <v>8</v>
      </c>
      <c r="H8" s="22" t="s">
        <v>27</v>
      </c>
      <c r="I8" s="18">
        <v>2</v>
      </c>
    </row>
    <row r="9" spans="1:9" ht="9" customHeight="1">
      <c r="A9" s="440"/>
      <c r="B9" s="440"/>
      <c r="C9" s="440"/>
      <c r="D9" s="440"/>
      <c r="E9" s="440"/>
      <c r="F9" s="440"/>
      <c r="G9" s="440"/>
      <c r="H9" s="440"/>
    </row>
    <row r="10" spans="1:9" ht="46.5" customHeight="1">
      <c r="A10" s="387" t="s">
        <v>793</v>
      </c>
      <c r="B10" s="387"/>
      <c r="C10" s="387"/>
      <c r="D10" s="387"/>
      <c r="E10" s="387"/>
      <c r="F10" s="387"/>
      <c r="G10" s="387"/>
      <c r="H10" s="387"/>
      <c r="I10" s="387"/>
    </row>
    <row r="11" spans="1:9">
      <c r="A11" s="5" t="s">
        <v>650</v>
      </c>
    </row>
    <row r="12" spans="1:9" ht="148.15" customHeight="1">
      <c r="A12" s="364" t="s">
        <v>794</v>
      </c>
      <c r="B12" s="363"/>
      <c r="C12" s="363"/>
      <c r="D12" s="363"/>
      <c r="E12" s="363"/>
      <c r="F12" s="363"/>
      <c r="G12" s="363"/>
      <c r="H12" s="363"/>
      <c r="I12" s="363"/>
    </row>
  </sheetData>
  <mergeCells count="3">
    <mergeCell ref="A9:H9"/>
    <mergeCell ref="A10:I10"/>
    <mergeCell ref="A12:I12"/>
  </mergeCells>
  <phoneticPr fontId="1"/>
  <hyperlinks>
    <hyperlink ref="I1" location="Contents!A1" display="Contents" xr:uid="{96926626-7A19-4BDD-BF48-7D145CCCCF46}"/>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13"/>
  <sheetViews>
    <sheetView workbookViewId="0">
      <selection activeCell="F1" sqref="F1"/>
    </sheetView>
  </sheetViews>
  <sheetFormatPr defaultColWidth="9" defaultRowHeight="15"/>
  <cols>
    <col min="1" max="1" width="27.08203125" style="5" customWidth="1"/>
    <col min="2" max="7" width="13.08203125" style="5" customWidth="1"/>
    <col min="8" max="16384" width="9" style="5"/>
  </cols>
  <sheetData>
    <row r="1" spans="1:6" ht="18">
      <c r="D1" s="6"/>
      <c r="F1" s="105" t="s">
        <v>31</v>
      </c>
    </row>
    <row r="2" spans="1:6" ht="19.5">
      <c r="A2" s="7" t="s">
        <v>477</v>
      </c>
    </row>
    <row r="3" spans="1:6" ht="19.5">
      <c r="A3" s="7"/>
    </row>
    <row r="4" spans="1:6">
      <c r="A4" s="357" t="s">
        <v>658</v>
      </c>
      <c r="B4" s="357"/>
      <c r="C4" s="357"/>
      <c r="D4" s="357"/>
    </row>
    <row r="5" spans="1:6">
      <c r="A5" s="35" t="s">
        <v>652</v>
      </c>
      <c r="B5" s="10">
        <v>2019</v>
      </c>
      <c r="C5" s="10">
        <v>2020</v>
      </c>
      <c r="D5" s="10">
        <v>2021</v>
      </c>
      <c r="E5" s="10">
        <v>2022</v>
      </c>
      <c r="F5" s="10">
        <v>2023</v>
      </c>
    </row>
    <row r="6" spans="1:6">
      <c r="A6" s="98" t="s">
        <v>653</v>
      </c>
      <c r="B6" s="14">
        <v>27886</v>
      </c>
      <c r="C6" s="14">
        <v>24930</v>
      </c>
      <c r="D6" s="14">
        <v>24533</v>
      </c>
      <c r="E6" s="14">
        <v>27677</v>
      </c>
      <c r="F6" s="14">
        <v>18508</v>
      </c>
    </row>
    <row r="7" spans="1:6">
      <c r="A7" s="98" t="s">
        <v>654</v>
      </c>
      <c r="B7" s="14">
        <v>2215</v>
      </c>
      <c r="C7" s="14">
        <v>2184</v>
      </c>
      <c r="D7" s="14">
        <v>1957</v>
      </c>
      <c r="E7" s="14">
        <v>2858</v>
      </c>
      <c r="F7" s="14">
        <v>1021</v>
      </c>
    </row>
    <row r="8" spans="1:6">
      <c r="A8" s="99" t="s">
        <v>655</v>
      </c>
      <c r="B8" s="14">
        <v>4107</v>
      </c>
      <c r="C8" s="14">
        <v>3776</v>
      </c>
      <c r="D8" s="14">
        <v>3339</v>
      </c>
      <c r="E8" s="14">
        <v>4700</v>
      </c>
      <c r="F8" s="14">
        <v>2754</v>
      </c>
    </row>
    <row r="9" spans="1:6">
      <c r="A9" s="99" t="s">
        <v>656</v>
      </c>
      <c r="B9" s="14">
        <v>1112</v>
      </c>
      <c r="C9" s="14">
        <v>858</v>
      </c>
      <c r="D9" s="14">
        <v>734</v>
      </c>
      <c r="E9" s="14">
        <v>622</v>
      </c>
      <c r="F9" s="14">
        <v>395</v>
      </c>
    </row>
    <row r="10" spans="1:6">
      <c r="A10" s="99" t="s">
        <v>657</v>
      </c>
      <c r="B10" s="14">
        <v>294</v>
      </c>
      <c r="C10" s="14">
        <v>263</v>
      </c>
      <c r="D10" s="14">
        <v>250</v>
      </c>
      <c r="E10" s="14">
        <v>155</v>
      </c>
      <c r="F10" s="14">
        <v>77</v>
      </c>
    </row>
    <row r="11" spans="1:6">
      <c r="A11" s="99" t="s">
        <v>222</v>
      </c>
      <c r="B11" s="14">
        <v>1871</v>
      </c>
      <c r="C11" s="14">
        <v>1935</v>
      </c>
      <c r="D11" s="14">
        <v>1825</v>
      </c>
      <c r="E11" s="14">
        <v>1772</v>
      </c>
      <c r="F11" s="14">
        <v>1199</v>
      </c>
    </row>
    <row r="12" spans="1:6">
      <c r="A12" s="320" t="s">
        <v>75</v>
      </c>
      <c r="B12" s="14">
        <v>37485</v>
      </c>
      <c r="C12" s="14">
        <v>33946</v>
      </c>
      <c r="D12" s="14">
        <v>32638</v>
      </c>
      <c r="E12" s="14">
        <v>37784</v>
      </c>
      <c r="F12" s="14">
        <v>23954</v>
      </c>
    </row>
    <row r="13" spans="1:6">
      <c r="A13" s="337"/>
      <c r="B13" s="337"/>
      <c r="C13" s="337"/>
      <c r="D13" s="337"/>
    </row>
  </sheetData>
  <mergeCells count="2">
    <mergeCell ref="A4:D4"/>
    <mergeCell ref="A13:D13"/>
  </mergeCells>
  <phoneticPr fontId="1"/>
  <hyperlinks>
    <hyperlink ref="F1" location="Contents!A1" display="Contents" xr:uid="{0CF3FF3F-68CC-4859-B8A2-38AE56582B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F18"/>
  <sheetViews>
    <sheetView workbookViewId="0">
      <selection activeCell="F1" sqref="F1"/>
    </sheetView>
  </sheetViews>
  <sheetFormatPr defaultColWidth="9" defaultRowHeight="15"/>
  <cols>
    <col min="1" max="1" width="32" style="5" customWidth="1"/>
    <col min="2" max="7" width="18.08203125" style="5" customWidth="1"/>
    <col min="8" max="16384" width="9" style="5"/>
  </cols>
  <sheetData>
    <row r="1" spans="1:6" ht="18">
      <c r="D1" s="6"/>
      <c r="F1" s="105" t="s">
        <v>31</v>
      </c>
    </row>
    <row r="2" spans="1:6" ht="19.5">
      <c r="A2" s="7" t="s">
        <v>659</v>
      </c>
    </row>
    <row r="3" spans="1:6" ht="19.5">
      <c r="A3" s="7"/>
    </row>
    <row r="4" spans="1:6">
      <c r="A4" s="357" t="s">
        <v>660</v>
      </c>
      <c r="B4" s="341"/>
      <c r="C4" s="341"/>
      <c r="D4" s="341"/>
      <c r="E4" s="341"/>
    </row>
    <row r="5" spans="1:6">
      <c r="A5" s="10" t="s">
        <v>661</v>
      </c>
      <c r="B5" s="10">
        <v>2020</v>
      </c>
      <c r="C5" s="10">
        <v>2021</v>
      </c>
      <c r="D5" s="10">
        <v>2022</v>
      </c>
      <c r="E5" s="10">
        <v>2023</v>
      </c>
      <c r="F5" s="10">
        <v>2024</v>
      </c>
    </row>
    <row r="6" spans="1:6" ht="45">
      <c r="A6" s="13" t="s">
        <v>662</v>
      </c>
      <c r="B6" s="53" t="s">
        <v>674</v>
      </c>
      <c r="C6" s="53" t="s">
        <v>674</v>
      </c>
      <c r="D6" s="53" t="s">
        <v>674</v>
      </c>
      <c r="E6" s="53" t="s">
        <v>674</v>
      </c>
      <c r="F6" s="53" t="s">
        <v>674</v>
      </c>
    </row>
    <row r="7" spans="1:6">
      <c r="A7" s="13" t="s">
        <v>663</v>
      </c>
      <c r="B7" s="22">
        <v>15</v>
      </c>
      <c r="C7" s="22">
        <v>15</v>
      </c>
      <c r="D7" s="22">
        <v>15</v>
      </c>
      <c r="E7" s="22">
        <v>15</v>
      </c>
      <c r="F7" s="22">
        <v>15</v>
      </c>
    </row>
    <row r="8" spans="1:6">
      <c r="A8" s="13" t="s">
        <v>664</v>
      </c>
      <c r="B8" s="22">
        <v>5</v>
      </c>
      <c r="C8" s="22">
        <v>6</v>
      </c>
      <c r="D8" s="22">
        <v>5</v>
      </c>
      <c r="E8" s="22">
        <v>6</v>
      </c>
      <c r="F8" s="22">
        <v>6</v>
      </c>
    </row>
    <row r="9" spans="1:6">
      <c r="A9" s="13" t="s">
        <v>665</v>
      </c>
      <c r="B9" s="22">
        <v>3</v>
      </c>
      <c r="C9" s="22">
        <v>5</v>
      </c>
      <c r="D9" s="22">
        <v>5</v>
      </c>
      <c r="E9" s="22">
        <v>6</v>
      </c>
      <c r="F9" s="22">
        <v>6</v>
      </c>
    </row>
    <row r="10" spans="1:6">
      <c r="A10" s="13" t="s">
        <v>666</v>
      </c>
      <c r="B10" s="22">
        <v>1</v>
      </c>
      <c r="C10" s="22">
        <v>2</v>
      </c>
      <c r="D10" s="22">
        <v>2</v>
      </c>
      <c r="E10" s="22">
        <v>2</v>
      </c>
      <c r="F10" s="22">
        <v>2</v>
      </c>
    </row>
    <row r="11" spans="1:6">
      <c r="A11" s="13" t="s">
        <v>667</v>
      </c>
      <c r="B11" s="22">
        <v>1</v>
      </c>
      <c r="C11" s="22">
        <v>1</v>
      </c>
      <c r="D11" s="22">
        <v>1</v>
      </c>
      <c r="E11" s="22">
        <v>1</v>
      </c>
      <c r="F11" s="22">
        <v>1</v>
      </c>
    </row>
    <row r="12" spans="1:6">
      <c r="A12" s="13" t="s">
        <v>668</v>
      </c>
      <c r="B12" s="22" t="s">
        <v>676</v>
      </c>
      <c r="C12" s="22" t="s">
        <v>676</v>
      </c>
      <c r="D12" s="22" t="s">
        <v>676</v>
      </c>
      <c r="E12" s="22" t="s">
        <v>676</v>
      </c>
      <c r="F12" s="22" t="s">
        <v>676</v>
      </c>
    </row>
    <row r="13" spans="1:6">
      <c r="A13" s="13" t="s">
        <v>669</v>
      </c>
      <c r="B13" s="22">
        <v>5</v>
      </c>
      <c r="C13" s="22">
        <v>5</v>
      </c>
      <c r="D13" s="22">
        <v>5</v>
      </c>
      <c r="E13" s="22">
        <v>5</v>
      </c>
      <c r="F13" s="22">
        <v>5</v>
      </c>
    </row>
    <row r="14" spans="1:6">
      <c r="A14" s="13" t="s">
        <v>670</v>
      </c>
      <c r="B14" s="22">
        <v>3</v>
      </c>
      <c r="C14" s="22">
        <v>3</v>
      </c>
      <c r="D14" s="22">
        <v>3</v>
      </c>
      <c r="E14" s="22">
        <v>3</v>
      </c>
      <c r="F14" s="22">
        <v>3</v>
      </c>
    </row>
    <row r="15" spans="1:6">
      <c r="A15" s="13" t="s">
        <v>671</v>
      </c>
      <c r="B15" s="22">
        <v>2</v>
      </c>
      <c r="C15" s="22">
        <v>2</v>
      </c>
      <c r="D15" s="22">
        <v>2</v>
      </c>
      <c r="E15" s="22">
        <v>2</v>
      </c>
      <c r="F15" s="22">
        <v>3</v>
      </c>
    </row>
    <row r="16" spans="1:6">
      <c r="A16" s="13" t="s">
        <v>672</v>
      </c>
      <c r="B16" s="22">
        <v>1</v>
      </c>
      <c r="C16" s="22">
        <v>1</v>
      </c>
      <c r="D16" s="22">
        <v>1</v>
      </c>
      <c r="E16" s="22">
        <v>1</v>
      </c>
      <c r="F16" s="22">
        <v>2</v>
      </c>
    </row>
    <row r="17" spans="1:6">
      <c r="A17" s="13" t="s">
        <v>673</v>
      </c>
      <c r="B17" s="22">
        <v>4</v>
      </c>
      <c r="C17" s="22">
        <v>4</v>
      </c>
      <c r="D17" s="22">
        <v>4</v>
      </c>
      <c r="E17" s="22">
        <v>4</v>
      </c>
      <c r="F17" s="22">
        <v>4</v>
      </c>
    </row>
    <row r="18" spans="1:6">
      <c r="A18" s="337" t="s">
        <v>675</v>
      </c>
      <c r="B18" s="364"/>
      <c r="C18" s="364"/>
      <c r="D18" s="364"/>
      <c r="E18" s="364"/>
    </row>
  </sheetData>
  <mergeCells count="2">
    <mergeCell ref="A4:E4"/>
    <mergeCell ref="A18:E18"/>
  </mergeCells>
  <phoneticPr fontId="1"/>
  <hyperlinks>
    <hyperlink ref="F1" location="Contents!A1" display="Contents" xr:uid="{20E5E280-F7C2-482E-A240-A44F66B328CB}"/>
  </hyperlinks>
  <pageMargins left="0.7" right="0.7" top="0.75" bottom="0.75" header="0.3" footer="0.3"/>
  <pageSetup paperSize="9" orientation="portrait"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F16"/>
  <sheetViews>
    <sheetView workbookViewId="0">
      <selection activeCell="F1" sqref="F1"/>
    </sheetView>
  </sheetViews>
  <sheetFormatPr defaultColWidth="9" defaultRowHeight="15"/>
  <cols>
    <col min="1" max="1" width="44.58203125" style="5" customWidth="1"/>
    <col min="2" max="7" width="18.08203125" style="5" customWidth="1"/>
    <col min="8" max="16384" width="9" style="5"/>
  </cols>
  <sheetData>
    <row r="1" spans="1:6" ht="18">
      <c r="A1" s="40"/>
      <c r="D1" s="6"/>
      <c r="F1" s="105" t="s">
        <v>31</v>
      </c>
    </row>
    <row r="2" spans="1:6" ht="19.5">
      <c r="A2" s="7" t="s">
        <v>677</v>
      </c>
    </row>
    <row r="3" spans="1:6" ht="19.5">
      <c r="A3" s="7"/>
    </row>
    <row r="4" spans="1:6">
      <c r="A4" s="87" t="s">
        <v>678</v>
      </c>
      <c r="B4" s="87"/>
      <c r="C4" s="100"/>
      <c r="D4" s="100"/>
      <c r="E4" s="100"/>
    </row>
    <row r="5" spans="1:6">
      <c r="A5" s="10" t="s">
        <v>533</v>
      </c>
      <c r="B5" s="10">
        <v>2019</v>
      </c>
      <c r="C5" s="10">
        <v>2020</v>
      </c>
      <c r="D5" s="10">
        <v>2021</v>
      </c>
      <c r="E5" s="10">
        <v>2022</v>
      </c>
      <c r="F5" s="10">
        <v>2023</v>
      </c>
    </row>
    <row r="6" spans="1:6">
      <c r="A6" s="13" t="s">
        <v>679</v>
      </c>
      <c r="B6" s="30">
        <v>7</v>
      </c>
      <c r="C6" s="30">
        <v>8</v>
      </c>
      <c r="D6" s="30">
        <v>8</v>
      </c>
      <c r="E6" s="30">
        <v>9</v>
      </c>
      <c r="F6" s="30">
        <v>10</v>
      </c>
    </row>
    <row r="7" spans="1:6" ht="30">
      <c r="A7" s="13" t="s">
        <v>680</v>
      </c>
      <c r="B7" s="272">
        <v>1</v>
      </c>
      <c r="C7" s="272">
        <v>0.98</v>
      </c>
      <c r="D7" s="272">
        <v>1</v>
      </c>
      <c r="E7" s="272">
        <v>1</v>
      </c>
      <c r="F7" s="272">
        <v>1</v>
      </c>
    </row>
    <row r="8" spans="1:6" ht="30">
      <c r="A8" s="13" t="s">
        <v>681</v>
      </c>
      <c r="B8" s="101">
        <v>0.97</v>
      </c>
      <c r="C8" s="101">
        <v>1</v>
      </c>
      <c r="D8" s="101">
        <v>0.98</v>
      </c>
      <c r="E8" s="101" t="s">
        <v>687</v>
      </c>
      <c r="F8" s="101" t="s">
        <v>688</v>
      </c>
    </row>
    <row r="9" spans="1:6">
      <c r="A9" s="13" t="s">
        <v>682</v>
      </c>
      <c r="B9" s="30">
        <v>7</v>
      </c>
      <c r="C9" s="30">
        <v>8</v>
      </c>
      <c r="D9" s="30">
        <v>8</v>
      </c>
      <c r="E9" s="30">
        <v>9</v>
      </c>
      <c r="F9" s="30">
        <v>10</v>
      </c>
    </row>
    <row r="10" spans="1:6" ht="30">
      <c r="A10" s="13" t="s">
        <v>683</v>
      </c>
      <c r="B10" s="101">
        <v>1</v>
      </c>
      <c r="C10" s="101">
        <v>1</v>
      </c>
      <c r="D10" s="101">
        <v>1</v>
      </c>
      <c r="E10" s="101" t="s">
        <v>689</v>
      </c>
      <c r="F10" s="101">
        <v>1</v>
      </c>
    </row>
    <row r="11" spans="1:6" ht="30">
      <c r="A11" s="13" t="s">
        <v>692</v>
      </c>
      <c r="B11" s="101">
        <v>1</v>
      </c>
      <c r="C11" s="101">
        <v>1</v>
      </c>
      <c r="D11" s="101">
        <v>1</v>
      </c>
      <c r="E11" s="101">
        <v>1</v>
      </c>
      <c r="F11" s="101" t="s">
        <v>690</v>
      </c>
    </row>
    <row r="12" spans="1:6">
      <c r="A12" s="13" t="s">
        <v>684</v>
      </c>
      <c r="B12" s="22">
        <v>2</v>
      </c>
      <c r="C12" s="22">
        <v>2</v>
      </c>
      <c r="D12" s="22">
        <v>2</v>
      </c>
      <c r="E12" s="22">
        <v>2</v>
      </c>
      <c r="F12" s="22">
        <v>2</v>
      </c>
    </row>
    <row r="13" spans="1:6">
      <c r="A13" s="13" t="s">
        <v>685</v>
      </c>
      <c r="B13" s="22">
        <v>1</v>
      </c>
      <c r="C13" s="22">
        <v>1</v>
      </c>
      <c r="D13" s="22">
        <v>1</v>
      </c>
      <c r="E13" s="22">
        <v>1</v>
      </c>
      <c r="F13" s="22">
        <v>2</v>
      </c>
    </row>
    <row r="14" spans="1:6">
      <c r="A14" s="13" t="s">
        <v>686</v>
      </c>
      <c r="B14" s="22">
        <v>2</v>
      </c>
      <c r="C14" s="22">
        <v>2</v>
      </c>
      <c r="D14" s="22">
        <v>3</v>
      </c>
      <c r="E14" s="22">
        <v>3</v>
      </c>
      <c r="F14" s="22">
        <v>4</v>
      </c>
    </row>
    <row r="15" spans="1:6" ht="17">
      <c r="A15" s="13" t="s">
        <v>691</v>
      </c>
      <c r="B15" s="22">
        <v>2</v>
      </c>
      <c r="C15" s="22">
        <v>2</v>
      </c>
      <c r="D15" s="22">
        <v>2</v>
      </c>
      <c r="E15" s="22">
        <v>2</v>
      </c>
      <c r="F15" s="22">
        <v>5</v>
      </c>
    </row>
    <row r="16" spans="1:6" ht="82.9" customHeight="1">
      <c r="A16" s="337" t="s">
        <v>796</v>
      </c>
      <c r="B16" s="441"/>
      <c r="C16" s="441"/>
      <c r="D16" s="441"/>
      <c r="E16" s="441"/>
      <c r="F16" s="441"/>
    </row>
  </sheetData>
  <mergeCells count="1">
    <mergeCell ref="A16:F16"/>
  </mergeCells>
  <phoneticPr fontId="1"/>
  <hyperlinks>
    <hyperlink ref="F1" location="Contents!A1" display="Contents" xr:uid="{90054DE1-8D9A-4A47-9C22-307EEB91841F}"/>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F9"/>
  <sheetViews>
    <sheetView workbookViewId="0">
      <selection activeCell="F1" sqref="F1"/>
    </sheetView>
  </sheetViews>
  <sheetFormatPr defaultColWidth="9" defaultRowHeight="15"/>
  <cols>
    <col min="1" max="1" width="41.75" style="5" customWidth="1"/>
    <col min="2" max="6" width="15.75" style="5" customWidth="1"/>
    <col min="7" max="7" width="18.08203125" style="5" customWidth="1"/>
    <col min="8" max="16384" width="9" style="5"/>
  </cols>
  <sheetData>
    <row r="1" spans="1:6" ht="18">
      <c r="D1" s="6"/>
      <c r="F1" s="105" t="s">
        <v>31</v>
      </c>
    </row>
    <row r="2" spans="1:6" ht="19.5">
      <c r="A2" s="7" t="s">
        <v>677</v>
      </c>
    </row>
    <row r="3" spans="1:6" ht="19.5">
      <c r="A3" s="7"/>
    </row>
    <row r="4" spans="1:6">
      <c r="A4" s="357" t="s">
        <v>693</v>
      </c>
      <c r="B4" s="341"/>
      <c r="C4" s="28"/>
      <c r="D4" s="28"/>
      <c r="E4" s="28"/>
    </row>
    <row r="5" spans="1:6">
      <c r="A5" s="10" t="s">
        <v>37</v>
      </c>
      <c r="B5" s="10">
        <v>2019</v>
      </c>
      <c r="C5" s="10">
        <v>2020</v>
      </c>
      <c r="D5" s="10">
        <v>2021</v>
      </c>
      <c r="E5" s="10">
        <v>2022</v>
      </c>
      <c r="F5" s="10">
        <v>2023</v>
      </c>
    </row>
    <row r="6" spans="1:6">
      <c r="A6" s="13" t="s">
        <v>694</v>
      </c>
      <c r="B6" s="30">
        <v>7</v>
      </c>
      <c r="C6" s="30">
        <v>8</v>
      </c>
      <c r="D6" s="30">
        <v>8</v>
      </c>
      <c r="E6" s="136">
        <v>9</v>
      </c>
      <c r="F6" s="136">
        <v>10</v>
      </c>
    </row>
    <row r="7" spans="1:6">
      <c r="A7" s="13" t="s">
        <v>695</v>
      </c>
      <c r="B7" s="30">
        <v>7</v>
      </c>
      <c r="C7" s="30">
        <v>8</v>
      </c>
      <c r="D7" s="30">
        <v>8</v>
      </c>
      <c r="E7" s="136">
        <v>9</v>
      </c>
      <c r="F7" s="136">
        <v>10</v>
      </c>
    </row>
    <row r="8" spans="1:6">
      <c r="A8" s="13" t="s">
        <v>696</v>
      </c>
      <c r="B8" s="30">
        <v>4</v>
      </c>
      <c r="C8" s="30">
        <v>4</v>
      </c>
      <c r="D8" s="30">
        <v>4</v>
      </c>
      <c r="E8" s="136">
        <v>4</v>
      </c>
      <c r="F8" s="136">
        <v>4</v>
      </c>
    </row>
    <row r="9" spans="1:6">
      <c r="A9" s="337"/>
      <c r="B9" s="364"/>
      <c r="C9" s="26"/>
      <c r="D9" s="26"/>
      <c r="E9" s="26"/>
    </row>
  </sheetData>
  <mergeCells count="2">
    <mergeCell ref="A4:B4"/>
    <mergeCell ref="A9:B9"/>
  </mergeCells>
  <phoneticPr fontId="1"/>
  <hyperlinks>
    <hyperlink ref="F1" location="Contents!A1" display="Contents" xr:uid="{9B868182-9516-4FB1-A332-559BA7BAC9AF}"/>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F12"/>
  <sheetViews>
    <sheetView workbookViewId="0">
      <selection activeCell="F1" sqref="F1"/>
    </sheetView>
  </sheetViews>
  <sheetFormatPr defaultColWidth="9" defaultRowHeight="15"/>
  <cols>
    <col min="1" max="1" width="29.83203125" style="5" customWidth="1"/>
    <col min="2" max="5" width="27.58203125" style="27" customWidth="1"/>
    <col min="6" max="7" width="27.58203125" style="5" customWidth="1"/>
    <col min="8" max="16384" width="9" style="5"/>
  </cols>
  <sheetData>
    <row r="1" spans="1:6" ht="18">
      <c r="D1" s="102"/>
      <c r="F1" s="105" t="s">
        <v>31</v>
      </c>
    </row>
    <row r="2" spans="1:6" ht="19.5">
      <c r="A2" s="7" t="s">
        <v>677</v>
      </c>
    </row>
    <row r="3" spans="1:6" ht="19.5">
      <c r="A3" s="7"/>
    </row>
    <row r="4" spans="1:6" ht="18">
      <c r="A4" s="357" t="s">
        <v>697</v>
      </c>
      <c r="B4" s="370"/>
      <c r="C4" s="370"/>
      <c r="D4" s="370"/>
      <c r="E4" s="28"/>
    </row>
    <row r="5" spans="1:6" s="40" customFormat="1" ht="17">
      <c r="A5" s="111" t="s">
        <v>37</v>
      </c>
      <c r="B5" s="111" t="s">
        <v>701</v>
      </c>
      <c r="C5" s="111" t="s">
        <v>702</v>
      </c>
      <c r="D5" s="111" t="s">
        <v>703</v>
      </c>
      <c r="E5" s="111" t="s">
        <v>704</v>
      </c>
      <c r="F5" s="111" t="s">
        <v>705</v>
      </c>
    </row>
    <row r="6" spans="1:6" s="40" customFormat="1" ht="60">
      <c r="A6" s="49" t="s">
        <v>698</v>
      </c>
      <c r="B6" s="49" t="s">
        <v>706</v>
      </c>
      <c r="C6" s="49" t="s">
        <v>707</v>
      </c>
      <c r="D6" s="49" t="s">
        <v>708</v>
      </c>
      <c r="E6" s="49" t="s">
        <v>709</v>
      </c>
      <c r="F6" s="49" t="s">
        <v>714</v>
      </c>
    </row>
    <row r="7" spans="1:6" s="40" customFormat="1" ht="60">
      <c r="A7" s="49" t="s">
        <v>699</v>
      </c>
      <c r="B7" s="49" t="s">
        <v>710</v>
      </c>
      <c r="C7" s="49" t="s">
        <v>711</v>
      </c>
      <c r="D7" s="49" t="s">
        <v>712</v>
      </c>
      <c r="E7" s="49" t="s">
        <v>713</v>
      </c>
      <c r="F7" s="49" t="s">
        <v>715</v>
      </c>
    </row>
    <row r="8" spans="1:6" s="40" customFormat="1" ht="79.150000000000006" customHeight="1">
      <c r="A8" s="445" t="s">
        <v>700</v>
      </c>
      <c r="B8" s="446"/>
      <c r="C8" s="446"/>
      <c r="D8" s="446"/>
      <c r="E8" s="446"/>
      <c r="F8" s="446"/>
    </row>
    <row r="9" spans="1:6" s="40" customFormat="1">
      <c r="B9" s="137"/>
      <c r="C9" s="137"/>
      <c r="D9" s="137"/>
      <c r="E9" s="137"/>
    </row>
    <row r="10" spans="1:6" s="40" customFormat="1">
      <c r="B10" s="137"/>
      <c r="C10" s="137"/>
      <c r="D10" s="137"/>
      <c r="E10" s="137"/>
    </row>
    <row r="11" spans="1:6" s="40" customFormat="1">
      <c r="B11" s="137"/>
      <c r="C11" s="137"/>
      <c r="D11" s="137"/>
      <c r="E11" s="137"/>
    </row>
    <row r="12" spans="1:6" s="40" customFormat="1">
      <c r="B12" s="137"/>
      <c r="C12" s="137"/>
      <c r="D12" s="137"/>
      <c r="E12" s="137"/>
    </row>
  </sheetData>
  <mergeCells count="2">
    <mergeCell ref="A4:D4"/>
    <mergeCell ref="A8:F8"/>
  </mergeCells>
  <phoneticPr fontId="1"/>
  <hyperlinks>
    <hyperlink ref="F1" location="Contents!A1" display="Contents" xr:uid="{29FEA9E7-0EC1-4D51-8713-401737972CBE}"/>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F8"/>
  <sheetViews>
    <sheetView workbookViewId="0">
      <selection activeCell="F1" sqref="F1"/>
    </sheetView>
  </sheetViews>
  <sheetFormatPr defaultColWidth="9" defaultRowHeight="15"/>
  <cols>
    <col min="1" max="1" width="40.5" style="5" customWidth="1"/>
    <col min="2" max="2" width="17" style="5" customWidth="1"/>
    <col min="3" max="7" width="18.08203125" style="5" customWidth="1"/>
    <col min="8" max="16384" width="9" style="5"/>
  </cols>
  <sheetData>
    <row r="1" spans="1:6" ht="18">
      <c r="F1" s="105" t="s">
        <v>31</v>
      </c>
    </row>
    <row r="2" spans="1:6" ht="19.5">
      <c r="A2" s="7" t="s">
        <v>677</v>
      </c>
    </row>
    <row r="3" spans="1:6" ht="19.5">
      <c r="A3" s="7"/>
    </row>
    <row r="4" spans="1:6">
      <c r="A4" s="357" t="s">
        <v>716</v>
      </c>
      <c r="B4" s="357"/>
      <c r="C4" s="341"/>
      <c r="D4" s="341"/>
    </row>
    <row r="5" spans="1:6">
      <c r="A5" s="10" t="s">
        <v>37</v>
      </c>
      <c r="B5" s="10">
        <v>2019</v>
      </c>
      <c r="C5" s="10">
        <v>2020</v>
      </c>
      <c r="D5" s="10">
        <v>2021</v>
      </c>
      <c r="E5" s="10">
        <v>2022</v>
      </c>
      <c r="F5" s="10">
        <v>2023</v>
      </c>
    </row>
    <row r="6" spans="1:6" ht="30">
      <c r="A6" s="13" t="s">
        <v>717</v>
      </c>
      <c r="B6" s="103">
        <v>0.98699999999999999</v>
      </c>
      <c r="C6" s="103">
        <v>0.98899999999999999</v>
      </c>
      <c r="D6" s="103">
        <v>0.99099999999999999</v>
      </c>
      <c r="E6" s="103">
        <v>0.99099999999999999</v>
      </c>
      <c r="F6" s="103">
        <v>0.998</v>
      </c>
    </row>
    <row r="7" spans="1:6">
      <c r="A7" s="79"/>
      <c r="B7" s="104"/>
      <c r="C7" s="47"/>
      <c r="D7" s="47"/>
      <c r="E7" s="47"/>
    </row>
    <row r="8" spans="1:6">
      <c r="A8" s="364"/>
      <c r="B8" s="364"/>
      <c r="C8" s="364"/>
      <c r="D8" s="364"/>
    </row>
  </sheetData>
  <mergeCells count="2">
    <mergeCell ref="A4:D4"/>
    <mergeCell ref="A8:D8"/>
  </mergeCells>
  <phoneticPr fontId="1"/>
  <hyperlinks>
    <hyperlink ref="F1" location="Contents!A1" display="Contents" xr:uid="{E0BDBEA8-EF71-4D31-813F-C6FD0CB8E351}"/>
  </hyperlinks>
  <pageMargins left="0.7" right="0.7" top="0.75" bottom="0.75" header="0.3" footer="0.3"/>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
  <sheetViews>
    <sheetView workbookViewId="0">
      <selection activeCell="F1" sqref="F1"/>
    </sheetView>
  </sheetViews>
  <sheetFormatPr defaultColWidth="9" defaultRowHeight="15"/>
  <cols>
    <col min="1" max="1" width="33.33203125" style="5" customWidth="1"/>
    <col min="2" max="6" width="12.58203125" style="5" customWidth="1"/>
    <col min="7" max="16384" width="9" style="5"/>
  </cols>
  <sheetData>
    <row r="1" spans="1:6" ht="18">
      <c r="C1" s="6"/>
      <c r="E1" s="115"/>
      <c r="F1" s="105" t="s">
        <v>63</v>
      </c>
    </row>
    <row r="2" spans="1:6" ht="19.5">
      <c r="A2" s="7" t="s">
        <v>32</v>
      </c>
    </row>
    <row r="3" spans="1:6" ht="19.5">
      <c r="A3" s="7"/>
    </row>
    <row r="4" spans="1:6">
      <c r="A4" s="66" t="s">
        <v>64</v>
      </c>
    </row>
    <row r="5" spans="1:6">
      <c r="A5" s="35" t="s">
        <v>65</v>
      </c>
      <c r="B5" s="10" t="s">
        <v>66</v>
      </c>
      <c r="C5" s="10" t="s">
        <v>67</v>
      </c>
      <c r="D5" s="10" t="s">
        <v>68</v>
      </c>
      <c r="E5" s="10" t="s">
        <v>69</v>
      </c>
      <c r="F5" s="10" t="s">
        <v>70</v>
      </c>
    </row>
    <row r="6" spans="1:6">
      <c r="A6" s="13" t="s">
        <v>71</v>
      </c>
      <c r="B6" s="22">
        <v>266</v>
      </c>
      <c r="C6" s="22">
        <v>240</v>
      </c>
      <c r="D6" s="22">
        <v>212</v>
      </c>
      <c r="E6" s="22">
        <v>197</v>
      </c>
      <c r="F6" s="22">
        <v>190</v>
      </c>
    </row>
    <row r="7" spans="1:6">
      <c r="A7" s="13" t="s">
        <v>72</v>
      </c>
      <c r="B7" s="22">
        <v>33</v>
      </c>
      <c r="C7" s="22">
        <v>26</v>
      </c>
      <c r="D7" s="22">
        <v>19</v>
      </c>
      <c r="E7" s="22">
        <v>17</v>
      </c>
      <c r="F7" s="22">
        <v>15</v>
      </c>
    </row>
    <row r="8" spans="1:6">
      <c r="A8" s="13" t="s">
        <v>73</v>
      </c>
      <c r="B8" s="22">
        <v>5894</v>
      </c>
      <c r="C8" s="22">
        <v>5288</v>
      </c>
      <c r="D8" s="22">
        <v>5046</v>
      </c>
      <c r="E8" s="22">
        <v>5246</v>
      </c>
      <c r="F8" s="22">
        <v>5697</v>
      </c>
    </row>
    <row r="9" spans="1:6">
      <c r="A9" s="15" t="s">
        <v>74</v>
      </c>
      <c r="B9" s="36">
        <v>91</v>
      </c>
      <c r="C9" s="36">
        <v>90</v>
      </c>
      <c r="D9" s="36">
        <v>87</v>
      </c>
      <c r="E9" s="36">
        <v>81</v>
      </c>
      <c r="F9" s="36">
        <v>52</v>
      </c>
    </row>
    <row r="10" spans="1:6">
      <c r="A10" s="34" t="s">
        <v>75</v>
      </c>
      <c r="B10" s="22">
        <v>6284</v>
      </c>
      <c r="C10" s="22">
        <v>5644</v>
      </c>
      <c r="D10" s="22">
        <v>5364</v>
      </c>
      <c r="E10" s="22">
        <v>5541</v>
      </c>
      <c r="F10" s="22">
        <v>5954</v>
      </c>
    </row>
    <row r="11" spans="1:6">
      <c r="A11" s="27"/>
    </row>
  </sheetData>
  <phoneticPr fontId="1"/>
  <hyperlinks>
    <hyperlink ref="F1" location="Contents!A1" display="Contents" xr:uid="{D36BCF6A-67E5-4229-A4AF-F23559E7FFCD}"/>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F7"/>
  <sheetViews>
    <sheetView workbookViewId="0">
      <selection activeCell="F1" sqref="F1"/>
    </sheetView>
  </sheetViews>
  <sheetFormatPr defaultColWidth="9" defaultRowHeight="15"/>
  <cols>
    <col min="1" max="1" width="19.08203125" style="5" customWidth="1"/>
    <col min="2" max="7" width="18.08203125" style="5" customWidth="1"/>
    <col min="8" max="16384" width="9" style="5"/>
  </cols>
  <sheetData>
    <row r="1" spans="1:6" ht="18">
      <c r="D1" s="6"/>
      <c r="F1" s="105" t="s">
        <v>31</v>
      </c>
    </row>
    <row r="2" spans="1:6" ht="19.5">
      <c r="A2" s="7" t="s">
        <v>677</v>
      </c>
    </row>
    <row r="3" spans="1:6" ht="19.5">
      <c r="A3" s="7"/>
    </row>
    <row r="4" spans="1:6" ht="55.15" customHeight="1">
      <c r="A4" s="357" t="s">
        <v>797</v>
      </c>
      <c r="B4" s="357"/>
      <c r="C4" s="357"/>
      <c r="D4" s="357"/>
      <c r="E4" s="357"/>
      <c r="F4" s="357"/>
    </row>
    <row r="5" spans="1:6">
      <c r="A5" s="10" t="s">
        <v>37</v>
      </c>
      <c r="B5" s="10">
        <v>2019</v>
      </c>
      <c r="C5" s="10">
        <v>2020</v>
      </c>
      <c r="D5" s="10">
        <v>2021</v>
      </c>
      <c r="E5" s="10">
        <v>2022</v>
      </c>
      <c r="F5" s="10">
        <v>2023</v>
      </c>
    </row>
    <row r="6" spans="1:6">
      <c r="A6" s="53" t="s">
        <v>718</v>
      </c>
      <c r="B6" s="321">
        <v>9</v>
      </c>
      <c r="C6" s="321">
        <v>9</v>
      </c>
      <c r="D6" s="321">
        <v>16</v>
      </c>
      <c r="E6" s="321">
        <v>14</v>
      </c>
      <c r="F6" s="321">
        <v>24</v>
      </c>
    </row>
    <row r="7" spans="1:6">
      <c r="A7" s="364"/>
      <c r="B7" s="364"/>
      <c r="C7" s="364"/>
      <c r="D7" s="364"/>
    </row>
  </sheetData>
  <mergeCells count="2">
    <mergeCell ref="A7:D7"/>
    <mergeCell ref="A4:F4"/>
  </mergeCells>
  <phoneticPr fontId="1"/>
  <hyperlinks>
    <hyperlink ref="F1" location="Contents!A1" display="Contents" xr:uid="{B94E248E-EC69-4A7C-BDDB-1B75753E68F9}"/>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F8"/>
  <sheetViews>
    <sheetView workbookViewId="0">
      <selection activeCell="F1" sqref="F1"/>
    </sheetView>
  </sheetViews>
  <sheetFormatPr defaultColWidth="9" defaultRowHeight="15"/>
  <cols>
    <col min="1" max="1" width="34" style="5" customWidth="1"/>
    <col min="2" max="7" width="18.08203125" style="5" customWidth="1"/>
    <col min="8" max="16384" width="9" style="5"/>
  </cols>
  <sheetData>
    <row r="1" spans="1:6" ht="18">
      <c r="D1" s="6"/>
      <c r="F1" s="105" t="s">
        <v>31</v>
      </c>
    </row>
    <row r="2" spans="1:6" ht="19.5">
      <c r="A2" s="7" t="s">
        <v>677</v>
      </c>
    </row>
    <row r="3" spans="1:6" ht="19.5">
      <c r="A3" s="7"/>
    </row>
    <row r="4" spans="1:6">
      <c r="A4" s="357" t="s">
        <v>719</v>
      </c>
      <c r="B4" s="357"/>
      <c r="C4" s="341"/>
      <c r="D4" s="341"/>
    </row>
    <row r="5" spans="1:6">
      <c r="A5" s="10" t="s">
        <v>37</v>
      </c>
      <c r="B5" s="10">
        <v>2019</v>
      </c>
      <c r="C5" s="10">
        <v>2020</v>
      </c>
      <c r="D5" s="10">
        <v>2021</v>
      </c>
      <c r="E5" s="10">
        <v>2022</v>
      </c>
      <c r="F5" s="10">
        <v>2023</v>
      </c>
    </row>
    <row r="6" spans="1:6">
      <c r="A6" s="13" t="s">
        <v>720</v>
      </c>
      <c r="B6" s="30">
        <v>32</v>
      </c>
      <c r="C6" s="30">
        <v>24</v>
      </c>
      <c r="D6" s="30">
        <v>26</v>
      </c>
      <c r="E6" s="30">
        <v>18</v>
      </c>
      <c r="F6" s="30">
        <v>33</v>
      </c>
    </row>
    <row r="7" spans="1:6" ht="30">
      <c r="A7" s="13" t="s">
        <v>721</v>
      </c>
      <c r="B7" s="30" t="s">
        <v>722</v>
      </c>
      <c r="C7" s="30" t="s">
        <v>723</v>
      </c>
      <c r="D7" s="30" t="s">
        <v>724</v>
      </c>
      <c r="E7" s="30" t="s">
        <v>725</v>
      </c>
      <c r="F7" s="30" t="s">
        <v>726</v>
      </c>
    </row>
    <row r="8" spans="1:6">
      <c r="A8" s="108"/>
      <c r="B8" s="108"/>
      <c r="C8" s="27"/>
      <c r="D8" s="27"/>
    </row>
  </sheetData>
  <mergeCells count="1">
    <mergeCell ref="A4:D4"/>
  </mergeCells>
  <phoneticPr fontId="1"/>
  <hyperlinks>
    <hyperlink ref="F1" location="Contents!A1" display="Contents" xr:uid="{757423AC-D968-47EE-A1F9-302AE56C6BC3}"/>
  </hyperlinks>
  <pageMargins left="0.7" right="0.7" top="0.75" bottom="0.75" header="0.3" footer="0.3"/>
  <pageSetup paperSize="9"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9"/>
  <sheetViews>
    <sheetView topLeftCell="A15" zoomScale="82" zoomScaleNormal="82" workbookViewId="0">
      <selection activeCell="I19" sqref="I19"/>
    </sheetView>
  </sheetViews>
  <sheetFormatPr defaultColWidth="9" defaultRowHeight="15"/>
  <cols>
    <col min="1" max="1" width="12.08203125" style="5" customWidth="1"/>
    <col min="2" max="2" width="11.75" style="5" customWidth="1"/>
    <col min="3" max="3" width="10.33203125" style="5" customWidth="1"/>
    <col min="4" max="4" width="21.83203125" style="5" customWidth="1"/>
    <col min="5" max="19" width="8.5" style="5" customWidth="1"/>
    <col min="20" max="16384" width="9" style="5"/>
  </cols>
  <sheetData>
    <row r="1" spans="1:19" ht="18">
      <c r="P1" s="6"/>
      <c r="S1" s="105" t="s">
        <v>31</v>
      </c>
    </row>
    <row r="2" spans="1:19" ht="19.5">
      <c r="A2" s="7" t="s">
        <v>32</v>
      </c>
      <c r="B2" s="7"/>
    </row>
    <row r="3" spans="1:19" ht="15.75" customHeight="1">
      <c r="A3" s="7"/>
    </row>
    <row r="4" spans="1:19" ht="15.75" customHeight="1">
      <c r="A4" s="294" t="s">
        <v>76</v>
      </c>
      <c r="B4" s="294"/>
      <c r="C4" s="294"/>
      <c r="D4" s="294"/>
      <c r="E4" s="151"/>
      <c r="F4" s="151"/>
      <c r="G4" s="151"/>
      <c r="H4" s="151"/>
      <c r="I4" s="151"/>
      <c r="J4" s="151"/>
      <c r="K4" s="151"/>
      <c r="L4" s="151"/>
    </row>
    <row r="5" spans="1:19" ht="15.75" customHeight="1">
      <c r="A5" s="341" t="s">
        <v>77</v>
      </c>
      <c r="B5" s="341"/>
      <c r="C5" s="341"/>
      <c r="D5" s="341"/>
      <c r="P5" s="24"/>
      <c r="S5" s="109" t="s">
        <v>78</v>
      </c>
    </row>
    <row r="6" spans="1:19" ht="15.75" customHeight="1">
      <c r="A6" s="344" t="s">
        <v>79</v>
      </c>
      <c r="B6" s="344"/>
      <c r="C6" s="343" t="s">
        <v>80</v>
      </c>
      <c r="D6" s="343"/>
      <c r="E6" s="351" t="s">
        <v>66</v>
      </c>
      <c r="F6" s="352"/>
      <c r="G6" s="353"/>
      <c r="H6" s="351" t="s">
        <v>67</v>
      </c>
      <c r="I6" s="352"/>
      <c r="J6" s="353"/>
      <c r="K6" s="351" t="s">
        <v>68</v>
      </c>
      <c r="L6" s="352"/>
      <c r="M6" s="353"/>
      <c r="N6" s="351" t="s">
        <v>69</v>
      </c>
      <c r="O6" s="352"/>
      <c r="P6" s="353"/>
      <c r="Q6" s="343" t="s">
        <v>70</v>
      </c>
      <c r="R6" s="343"/>
      <c r="S6" s="343"/>
    </row>
    <row r="7" spans="1:19" ht="15.75" customHeight="1">
      <c r="A7" s="344"/>
      <c r="B7" s="344"/>
      <c r="C7" s="343"/>
      <c r="D7" s="343"/>
      <c r="E7" s="295" t="s">
        <v>81</v>
      </c>
      <c r="F7" s="295" t="s">
        <v>82</v>
      </c>
      <c r="G7" s="295" t="s">
        <v>75</v>
      </c>
      <c r="H7" s="295" t="s">
        <v>81</v>
      </c>
      <c r="I7" s="295" t="s">
        <v>82</v>
      </c>
      <c r="J7" s="295" t="s">
        <v>75</v>
      </c>
      <c r="K7" s="295" t="s">
        <v>81</v>
      </c>
      <c r="L7" s="295" t="s">
        <v>82</v>
      </c>
      <c r="M7" s="295" t="s">
        <v>75</v>
      </c>
      <c r="N7" s="295" t="s">
        <v>81</v>
      </c>
      <c r="O7" s="295" t="s">
        <v>82</v>
      </c>
      <c r="P7" s="295" t="s">
        <v>75</v>
      </c>
      <c r="Q7" s="295" t="s">
        <v>81</v>
      </c>
      <c r="R7" s="295" t="s">
        <v>82</v>
      </c>
      <c r="S7" s="295" t="s">
        <v>75</v>
      </c>
    </row>
    <row r="8" spans="1:19" ht="40.5">
      <c r="A8" s="346" t="s">
        <v>83</v>
      </c>
      <c r="B8" s="296" t="s">
        <v>84</v>
      </c>
      <c r="C8" s="347" t="s">
        <v>85</v>
      </c>
      <c r="D8" s="347"/>
      <c r="E8" s="159">
        <v>84447800</v>
      </c>
      <c r="F8" s="159">
        <v>211234159.39285713</v>
      </c>
      <c r="G8" s="159">
        <v>295681959.39285713</v>
      </c>
      <c r="H8" s="159">
        <v>39492000</v>
      </c>
      <c r="I8" s="159">
        <v>191616418.27714285</v>
      </c>
      <c r="J8" s="159">
        <v>231108418.27714285</v>
      </c>
      <c r="K8" s="159">
        <v>49007000</v>
      </c>
      <c r="L8" s="159">
        <v>214274371.32428572</v>
      </c>
      <c r="M8" s="159">
        <v>263281371.32428572</v>
      </c>
      <c r="N8" s="160">
        <v>327240760</v>
      </c>
      <c r="O8" s="160">
        <v>258896828.30642858</v>
      </c>
      <c r="P8" s="160">
        <v>586137588.30642855</v>
      </c>
      <c r="Q8" s="160">
        <v>137672000</v>
      </c>
      <c r="R8" s="160">
        <v>228546491.56486711</v>
      </c>
      <c r="S8" s="160">
        <v>366218491.56486714</v>
      </c>
    </row>
    <row r="9" spans="1:19" ht="59.65" customHeight="1">
      <c r="A9" s="346"/>
      <c r="B9" s="296" t="s">
        <v>86</v>
      </c>
      <c r="C9" s="347" t="s">
        <v>87</v>
      </c>
      <c r="D9" s="347"/>
      <c r="E9" s="159">
        <v>269458900</v>
      </c>
      <c r="F9" s="159">
        <v>48649540</v>
      </c>
      <c r="G9" s="159">
        <v>318108440</v>
      </c>
      <c r="H9" s="159">
        <v>40511420</v>
      </c>
      <c r="I9" s="159">
        <v>54779784</v>
      </c>
      <c r="J9" s="159">
        <v>95291204</v>
      </c>
      <c r="K9" s="159">
        <v>42720000</v>
      </c>
      <c r="L9" s="159">
        <v>67418457</v>
      </c>
      <c r="M9" s="159">
        <v>110138457</v>
      </c>
      <c r="N9" s="160">
        <v>117131500</v>
      </c>
      <c r="O9" s="160">
        <v>66737944.799999997</v>
      </c>
      <c r="P9" s="160">
        <v>183869444.80000001</v>
      </c>
      <c r="Q9" s="160">
        <v>53598000</v>
      </c>
      <c r="R9" s="160">
        <v>134145279</v>
      </c>
      <c r="S9" s="160">
        <v>187743279</v>
      </c>
    </row>
    <row r="10" spans="1:19" ht="79.900000000000006" customHeight="1">
      <c r="A10" s="346"/>
      <c r="B10" s="296" t="s">
        <v>88</v>
      </c>
      <c r="C10" s="347" t="s">
        <v>89</v>
      </c>
      <c r="D10" s="347"/>
      <c r="E10" s="159">
        <v>64665430</v>
      </c>
      <c r="F10" s="159">
        <v>98908467.738095239</v>
      </c>
      <c r="G10" s="159">
        <v>163573897.73809522</v>
      </c>
      <c r="H10" s="159">
        <v>50913550</v>
      </c>
      <c r="I10" s="159">
        <v>88963650.388571426</v>
      </c>
      <c r="J10" s="159">
        <v>139877200.38857144</v>
      </c>
      <c r="K10" s="159">
        <v>53385278</v>
      </c>
      <c r="L10" s="159">
        <v>82277318.015507072</v>
      </c>
      <c r="M10" s="159">
        <v>135662596.01550707</v>
      </c>
      <c r="N10" s="160">
        <v>53341250</v>
      </c>
      <c r="O10" s="160">
        <v>81587061.978631228</v>
      </c>
      <c r="P10" s="160">
        <v>134928311.97863123</v>
      </c>
      <c r="Q10" s="160">
        <v>65927636</v>
      </c>
      <c r="R10" s="160">
        <v>79878297.67428571</v>
      </c>
      <c r="S10" s="160">
        <v>145805933.67428571</v>
      </c>
    </row>
    <row r="11" spans="1:19" ht="54.4" customHeight="1">
      <c r="A11" s="346" t="s">
        <v>90</v>
      </c>
      <c r="B11" s="346"/>
      <c r="C11" s="347" t="s">
        <v>91</v>
      </c>
      <c r="D11" s="347"/>
      <c r="E11" s="159">
        <v>0</v>
      </c>
      <c r="F11" s="159">
        <v>200830150</v>
      </c>
      <c r="G11" s="159">
        <v>200830150</v>
      </c>
      <c r="H11" s="159">
        <v>0</v>
      </c>
      <c r="I11" s="159">
        <v>194784246</v>
      </c>
      <c r="J11" s="159">
        <v>194784246</v>
      </c>
      <c r="K11" s="159">
        <v>0</v>
      </c>
      <c r="L11" s="159">
        <v>224477002</v>
      </c>
      <c r="M11" s="159">
        <v>224477002</v>
      </c>
      <c r="N11" s="160">
        <v>0</v>
      </c>
      <c r="O11" s="160">
        <v>269968280</v>
      </c>
      <c r="P11" s="160">
        <v>269968280</v>
      </c>
      <c r="Q11" s="160">
        <v>0</v>
      </c>
      <c r="R11" s="160">
        <v>270099315</v>
      </c>
      <c r="S11" s="160">
        <v>270099315</v>
      </c>
    </row>
    <row r="12" spans="1:19" ht="101.65" customHeight="1">
      <c r="A12" s="346" t="s">
        <v>92</v>
      </c>
      <c r="B12" s="346"/>
      <c r="C12" s="347" t="s">
        <v>93</v>
      </c>
      <c r="D12" s="347"/>
      <c r="E12" s="159">
        <v>70613796</v>
      </c>
      <c r="F12" s="159">
        <v>139905705.22857141</v>
      </c>
      <c r="G12" s="159">
        <v>210519501.22857141</v>
      </c>
      <c r="H12" s="159">
        <v>0</v>
      </c>
      <c r="I12" s="159">
        <v>136635077.82142857</v>
      </c>
      <c r="J12" s="159">
        <v>136635077.82142857</v>
      </c>
      <c r="K12" s="159">
        <v>177000</v>
      </c>
      <c r="L12" s="159">
        <v>186465592.22619048</v>
      </c>
      <c r="M12" s="159">
        <v>186642592.22619048</v>
      </c>
      <c r="N12" s="160">
        <v>0</v>
      </c>
      <c r="O12" s="160">
        <v>245471553.95238096</v>
      </c>
      <c r="P12" s="160">
        <v>245471553.95238096</v>
      </c>
      <c r="Q12" s="160">
        <v>0</v>
      </c>
      <c r="R12" s="160">
        <v>406926856</v>
      </c>
      <c r="S12" s="160">
        <v>406926856</v>
      </c>
    </row>
    <row r="13" spans="1:19" ht="34.9" customHeight="1">
      <c r="A13" s="346" t="s">
        <v>94</v>
      </c>
      <c r="B13" s="346"/>
      <c r="C13" s="347" t="s">
        <v>95</v>
      </c>
      <c r="D13" s="347"/>
      <c r="E13" s="159">
        <v>0</v>
      </c>
      <c r="F13" s="159">
        <v>7027000</v>
      </c>
      <c r="G13" s="159">
        <v>7027000</v>
      </c>
      <c r="H13" s="159">
        <v>0</v>
      </c>
      <c r="I13" s="159">
        <v>11773000</v>
      </c>
      <c r="J13" s="159">
        <v>11773000</v>
      </c>
      <c r="K13" s="159">
        <v>0</v>
      </c>
      <c r="L13" s="159">
        <v>23170000</v>
      </c>
      <c r="M13" s="159">
        <v>23170000</v>
      </c>
      <c r="N13" s="160">
        <v>0</v>
      </c>
      <c r="O13" s="160">
        <v>58317000</v>
      </c>
      <c r="P13" s="160">
        <v>58317000</v>
      </c>
      <c r="Q13" s="160">
        <v>1329492000</v>
      </c>
      <c r="R13" s="160">
        <v>210861769</v>
      </c>
      <c r="S13" s="160">
        <v>1540353769</v>
      </c>
    </row>
    <row r="14" spans="1:19" ht="58.9" customHeight="1">
      <c r="A14" s="346" t="s">
        <v>96</v>
      </c>
      <c r="B14" s="346"/>
      <c r="C14" s="347" t="s">
        <v>97</v>
      </c>
      <c r="D14" s="347"/>
      <c r="E14" s="159">
        <v>0</v>
      </c>
      <c r="F14" s="159">
        <v>4731315.4000000004</v>
      </c>
      <c r="G14" s="159">
        <v>4731315.4000000004</v>
      </c>
      <c r="H14" s="159">
        <v>0</v>
      </c>
      <c r="I14" s="159">
        <v>3964617</v>
      </c>
      <c r="J14" s="159">
        <v>3964617</v>
      </c>
      <c r="K14" s="159">
        <v>0</v>
      </c>
      <c r="L14" s="159">
        <v>5362835</v>
      </c>
      <c r="M14" s="159">
        <v>5362835</v>
      </c>
      <c r="N14" s="160">
        <v>0</v>
      </c>
      <c r="O14" s="160">
        <v>6449081</v>
      </c>
      <c r="P14" s="160">
        <v>6449081</v>
      </c>
      <c r="Q14" s="160">
        <v>0</v>
      </c>
      <c r="R14" s="160">
        <v>7448163</v>
      </c>
      <c r="S14" s="160">
        <v>7448163</v>
      </c>
    </row>
    <row r="15" spans="1:19" ht="23.65" customHeight="1">
      <c r="A15" s="348" t="s">
        <v>98</v>
      </c>
      <c r="B15" s="348"/>
      <c r="C15" s="347" t="s">
        <v>99</v>
      </c>
      <c r="D15" s="347"/>
      <c r="E15" s="159">
        <v>0</v>
      </c>
      <c r="F15" s="159">
        <v>159900</v>
      </c>
      <c r="G15" s="159">
        <v>159900</v>
      </c>
      <c r="H15" s="159">
        <v>0</v>
      </c>
      <c r="I15" s="159">
        <v>153600</v>
      </c>
      <c r="J15" s="159">
        <v>153600</v>
      </c>
      <c r="K15" s="159">
        <v>0</v>
      </c>
      <c r="L15" s="159">
        <v>145800</v>
      </c>
      <c r="M15" s="159">
        <v>145800</v>
      </c>
      <c r="N15" s="160">
        <v>0</v>
      </c>
      <c r="O15" s="160">
        <v>137000</v>
      </c>
      <c r="P15" s="160">
        <v>137000</v>
      </c>
      <c r="Q15" s="160">
        <v>0</v>
      </c>
      <c r="R15" s="160">
        <v>130000</v>
      </c>
      <c r="S15" s="160">
        <v>130000</v>
      </c>
    </row>
    <row r="16" spans="1:19" ht="15.75" customHeight="1">
      <c r="A16" s="349" t="s">
        <v>75</v>
      </c>
      <c r="B16" s="349"/>
      <c r="C16" s="349"/>
      <c r="D16" s="349"/>
      <c r="E16" s="159">
        <v>489185926</v>
      </c>
      <c r="F16" s="159">
        <v>711446237.75952375</v>
      </c>
      <c r="G16" s="159">
        <v>1200632163.7595239</v>
      </c>
      <c r="H16" s="159">
        <v>130916970</v>
      </c>
      <c r="I16" s="159">
        <v>682670393.4871428</v>
      </c>
      <c r="J16" s="159">
        <v>813587363.4871428</v>
      </c>
      <c r="K16" s="159">
        <v>145289278</v>
      </c>
      <c r="L16" s="159">
        <v>803591375.5659833</v>
      </c>
      <c r="M16" s="159">
        <v>948880653.5659833</v>
      </c>
      <c r="N16" s="160">
        <v>497713510</v>
      </c>
      <c r="O16" s="160">
        <v>987564750.03744078</v>
      </c>
      <c r="P16" s="160">
        <v>1485278260.0374408</v>
      </c>
      <c r="Q16" s="160">
        <v>1586689636</v>
      </c>
      <c r="R16" s="160">
        <v>1338036171.2391529</v>
      </c>
      <c r="S16" s="160">
        <v>2924725807.2391529</v>
      </c>
    </row>
    <row r="17" spans="1:17" ht="57" customHeight="1">
      <c r="A17" s="350" t="s">
        <v>802</v>
      </c>
      <c r="B17" s="350"/>
      <c r="C17" s="350"/>
      <c r="D17" s="350"/>
      <c r="E17" s="350"/>
      <c r="F17" s="350"/>
      <c r="G17" s="350"/>
      <c r="H17" s="350"/>
      <c r="I17" s="350"/>
      <c r="J17" s="350"/>
      <c r="K17" s="350"/>
      <c r="L17" s="350"/>
      <c r="M17" s="350"/>
      <c r="N17" s="26"/>
      <c r="O17" s="26"/>
      <c r="P17" s="26"/>
      <c r="Q17" s="27"/>
    </row>
    <row r="18" spans="1:17" ht="15.75" customHeight="1">
      <c r="A18" s="28"/>
      <c r="B18" s="28"/>
      <c r="C18" s="28"/>
      <c r="D18" s="28"/>
    </row>
    <row r="19" spans="1:17" ht="15.75" customHeight="1">
      <c r="A19" s="29" t="s">
        <v>100</v>
      </c>
      <c r="B19" s="29"/>
      <c r="D19" s="29"/>
      <c r="E19" s="29"/>
      <c r="G19" s="29"/>
      <c r="H19" s="24"/>
      <c r="I19" s="24" t="s">
        <v>78</v>
      </c>
      <c r="J19" s="29"/>
      <c r="L19" s="29"/>
      <c r="M19" s="29"/>
      <c r="N19" s="29"/>
      <c r="O19" s="29"/>
    </row>
    <row r="20" spans="1:17" ht="15.75" customHeight="1">
      <c r="A20" s="344" t="s">
        <v>101</v>
      </c>
      <c r="B20" s="344"/>
      <c r="C20" s="344"/>
      <c r="D20" s="344"/>
      <c r="E20" s="25" t="s">
        <v>66</v>
      </c>
      <c r="F20" s="198" t="s">
        <v>67</v>
      </c>
      <c r="G20" s="198" t="s">
        <v>68</v>
      </c>
      <c r="H20" s="196" t="s">
        <v>69</v>
      </c>
      <c r="I20" s="196" t="s">
        <v>70</v>
      </c>
      <c r="J20" s="199"/>
    </row>
    <row r="21" spans="1:17" ht="15" customHeight="1">
      <c r="A21" s="345" t="s">
        <v>102</v>
      </c>
      <c r="B21" s="345"/>
      <c r="C21" s="345"/>
      <c r="D21" s="345"/>
      <c r="E21" s="161">
        <v>6795</v>
      </c>
      <c r="F21" s="197">
        <v>0</v>
      </c>
      <c r="G21" s="197">
        <v>0</v>
      </c>
      <c r="H21" s="195">
        <v>0</v>
      </c>
      <c r="I21" s="195">
        <v>74316</v>
      </c>
      <c r="J21" s="200"/>
    </row>
    <row r="22" spans="1:17" ht="15" customHeight="1">
      <c r="A22" s="342" t="s">
        <v>103</v>
      </c>
      <c r="B22" s="342"/>
      <c r="C22" s="342"/>
      <c r="D22" s="342"/>
      <c r="E22" s="161">
        <v>7312112</v>
      </c>
      <c r="F22" s="197">
        <v>5246212</v>
      </c>
      <c r="G22" s="197">
        <v>3807416.1</v>
      </c>
      <c r="H22" s="195">
        <v>2765118.1</v>
      </c>
      <c r="I22" s="195">
        <v>6739317</v>
      </c>
      <c r="J22" s="200"/>
    </row>
    <row r="23" spans="1:17" ht="15" customHeight="1">
      <c r="A23" s="342" t="s">
        <v>104</v>
      </c>
      <c r="B23" s="342"/>
      <c r="C23" s="342"/>
      <c r="D23" s="342"/>
      <c r="E23" s="161">
        <v>3147401</v>
      </c>
      <c r="F23" s="197">
        <v>4476382</v>
      </c>
      <c r="G23" s="197">
        <v>4788896.7</v>
      </c>
      <c r="H23" s="195">
        <v>6746590.4118258003</v>
      </c>
      <c r="I23" s="195">
        <v>5744689</v>
      </c>
      <c r="J23" s="200"/>
    </row>
    <row r="24" spans="1:17" ht="15" customHeight="1">
      <c r="A24" s="342" t="s">
        <v>105</v>
      </c>
      <c r="B24" s="342"/>
      <c r="C24" s="342"/>
      <c r="D24" s="342"/>
      <c r="E24" s="161">
        <v>25999020.9632692</v>
      </c>
      <c r="F24" s="197">
        <v>31455841.621860199</v>
      </c>
      <c r="G24" s="197">
        <v>38617879.481441602</v>
      </c>
      <c r="H24" s="195">
        <v>40021628.6506202</v>
      </c>
      <c r="I24" s="195">
        <v>48611339.755777799</v>
      </c>
      <c r="J24" s="200"/>
    </row>
    <row r="25" spans="1:17" ht="15" customHeight="1">
      <c r="A25" s="342" t="s">
        <v>106</v>
      </c>
      <c r="B25" s="342"/>
      <c r="C25" s="342"/>
      <c r="D25" s="342"/>
      <c r="E25" s="161">
        <v>0</v>
      </c>
      <c r="F25" s="197">
        <v>5096439</v>
      </c>
      <c r="G25" s="197">
        <v>7357000</v>
      </c>
      <c r="H25" s="195">
        <v>237000</v>
      </c>
      <c r="I25" s="195">
        <v>5476229</v>
      </c>
      <c r="J25" s="200"/>
    </row>
    <row r="26" spans="1:17" ht="28.5" customHeight="1">
      <c r="A26" s="342" t="s">
        <v>107</v>
      </c>
      <c r="B26" s="342"/>
      <c r="C26" s="342"/>
      <c r="D26" s="342"/>
      <c r="E26" s="161">
        <v>46191000</v>
      </c>
      <c r="F26" s="197">
        <v>17238000</v>
      </c>
      <c r="G26" s="197">
        <v>26520000</v>
      </c>
      <c r="H26" s="195">
        <v>8636000</v>
      </c>
      <c r="I26" s="195">
        <v>19656000</v>
      </c>
      <c r="J26" s="200"/>
    </row>
    <row r="27" spans="1:17" ht="15" customHeight="1">
      <c r="A27" s="342" t="s">
        <v>108</v>
      </c>
      <c r="B27" s="342"/>
      <c r="C27" s="342"/>
      <c r="D27" s="342"/>
      <c r="E27" s="161">
        <v>0</v>
      </c>
      <c r="F27" s="197">
        <v>0</v>
      </c>
      <c r="G27" s="197">
        <v>0</v>
      </c>
      <c r="H27" s="195">
        <v>19625</v>
      </c>
      <c r="I27" s="195">
        <v>107477</v>
      </c>
      <c r="J27" s="200"/>
    </row>
    <row r="28" spans="1:17">
      <c r="A28" s="342" t="s">
        <v>109</v>
      </c>
      <c r="B28" s="342"/>
      <c r="C28" s="342"/>
      <c r="D28" s="342"/>
      <c r="E28" s="161">
        <v>0</v>
      </c>
      <c r="F28" s="197">
        <v>0</v>
      </c>
      <c r="G28" s="197">
        <v>0</v>
      </c>
      <c r="H28" s="195">
        <v>0</v>
      </c>
      <c r="I28" s="195">
        <v>0</v>
      </c>
      <c r="J28" s="200"/>
    </row>
    <row r="29" spans="1:17">
      <c r="A29" s="343" t="s">
        <v>75</v>
      </c>
      <c r="B29" s="343"/>
      <c r="C29" s="343"/>
      <c r="D29" s="343"/>
      <c r="E29" s="161">
        <v>82656328.963269204</v>
      </c>
      <c r="F29" s="197">
        <v>63512874.621860199</v>
      </c>
      <c r="G29" s="197">
        <v>81091192.281441599</v>
      </c>
      <c r="H29" s="195">
        <v>58425962.162446</v>
      </c>
      <c r="I29" s="195">
        <v>86409367.755777806</v>
      </c>
      <c r="J29" s="200"/>
    </row>
  </sheetData>
  <mergeCells count="34">
    <mergeCell ref="Q6:S6"/>
    <mergeCell ref="K6:M6"/>
    <mergeCell ref="N6:P6"/>
    <mergeCell ref="H6:J6"/>
    <mergeCell ref="A14:B14"/>
    <mergeCell ref="C14:D14"/>
    <mergeCell ref="E6:G6"/>
    <mergeCell ref="A11:B11"/>
    <mergeCell ref="C11:D11"/>
    <mergeCell ref="A12:B12"/>
    <mergeCell ref="C12:D12"/>
    <mergeCell ref="A15:B15"/>
    <mergeCell ref="C15:D15"/>
    <mergeCell ref="A16:D16"/>
    <mergeCell ref="A17:M17"/>
    <mergeCell ref="A13:B13"/>
    <mergeCell ref="C13:D13"/>
    <mergeCell ref="A5:D5"/>
    <mergeCell ref="A6:B7"/>
    <mergeCell ref="C6:D7"/>
    <mergeCell ref="A8:A10"/>
    <mergeCell ref="C8:D8"/>
    <mergeCell ref="C9:D9"/>
    <mergeCell ref="C10:D10"/>
    <mergeCell ref="A20:D20"/>
    <mergeCell ref="A21:D21"/>
    <mergeCell ref="A22:D22"/>
    <mergeCell ref="A23:D23"/>
    <mergeCell ref="A24:D24"/>
    <mergeCell ref="A25:D25"/>
    <mergeCell ref="A26:D26"/>
    <mergeCell ref="A27:D27"/>
    <mergeCell ref="A28:D28"/>
    <mergeCell ref="A29:D29"/>
  </mergeCells>
  <phoneticPr fontId="1"/>
  <hyperlinks>
    <hyperlink ref="S1" location="Contents!A1" display="Contents" xr:uid="{38C8EA56-1643-405A-BF03-7B02EDEA46A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4"/>
  <sheetViews>
    <sheetView topLeftCell="A11" zoomScale="104" zoomScaleNormal="104" workbookViewId="0">
      <selection activeCell="I17" sqref="I17"/>
    </sheetView>
  </sheetViews>
  <sheetFormatPr defaultColWidth="9" defaultRowHeight="15"/>
  <cols>
    <col min="1" max="1" width="28.75" style="5" customWidth="1"/>
    <col min="2" max="7" width="12.08203125" style="5" customWidth="1"/>
    <col min="8" max="8" width="13.75" style="5" customWidth="1"/>
    <col min="9" max="16384" width="9" style="5"/>
  </cols>
  <sheetData>
    <row r="1" spans="1:7" ht="18">
      <c r="D1" s="6"/>
      <c r="E1" s="6"/>
      <c r="F1" s="115"/>
      <c r="G1" s="150" t="s">
        <v>31</v>
      </c>
    </row>
    <row r="2" spans="1:7" ht="19.5">
      <c r="A2" s="7" t="s">
        <v>32</v>
      </c>
    </row>
    <row r="3" spans="1:7" ht="15.75" customHeight="1">
      <c r="A3" s="7"/>
    </row>
    <row r="4" spans="1:7" ht="15.75" customHeight="1">
      <c r="A4" s="354" t="s">
        <v>110</v>
      </c>
      <c r="B4" s="354"/>
      <c r="C4" s="354"/>
      <c r="D4" s="354"/>
      <c r="E4" s="354"/>
      <c r="F4" s="354"/>
    </row>
    <row r="5" spans="1:7">
      <c r="A5" s="9" t="s">
        <v>1</v>
      </c>
      <c r="B5" s="10">
        <v>2018</v>
      </c>
      <c r="C5" s="10">
        <v>2019</v>
      </c>
      <c r="D5" s="10">
        <v>2020</v>
      </c>
      <c r="E5" s="10">
        <v>2021</v>
      </c>
      <c r="F5" s="10">
        <v>2022</v>
      </c>
      <c r="G5" s="10">
        <v>2023</v>
      </c>
    </row>
    <row r="6" spans="1:7">
      <c r="A6" s="11" t="s">
        <v>111</v>
      </c>
      <c r="B6" s="12"/>
      <c r="C6" s="12"/>
      <c r="D6" s="12"/>
      <c r="E6" s="12"/>
      <c r="F6" s="12"/>
      <c r="G6" s="12"/>
    </row>
    <row r="7" spans="1:7">
      <c r="A7" s="13" t="s">
        <v>112</v>
      </c>
      <c r="B7" s="14">
        <f>SUM(B8:B11)</f>
        <v>54913</v>
      </c>
      <c r="C7" s="14">
        <f>SUM(C8:C11)</f>
        <v>55262</v>
      </c>
      <c r="D7" s="14">
        <f>SUM(D8:D11)</f>
        <v>55576</v>
      </c>
      <c r="E7" s="14">
        <f>SUM(E8:E11)</f>
        <v>59091</v>
      </c>
      <c r="F7" s="14">
        <v>68950</v>
      </c>
      <c r="G7" s="14">
        <f>SUM(G8:G11)</f>
        <v>69517</v>
      </c>
    </row>
    <row r="8" spans="1:7">
      <c r="A8" s="13" t="s">
        <v>113</v>
      </c>
      <c r="B8" s="14">
        <v>14101</v>
      </c>
      <c r="C8" s="14">
        <v>13973</v>
      </c>
      <c r="D8" s="14">
        <v>13397</v>
      </c>
      <c r="E8" s="14">
        <v>14433</v>
      </c>
      <c r="F8" s="14">
        <v>15884</v>
      </c>
      <c r="G8" s="14">
        <v>16139</v>
      </c>
    </row>
    <row r="9" spans="1:7">
      <c r="A9" s="15" t="s">
        <v>114</v>
      </c>
      <c r="B9" s="14">
        <v>915</v>
      </c>
      <c r="C9" s="14">
        <v>890</v>
      </c>
      <c r="D9" s="14">
        <v>890</v>
      </c>
      <c r="E9" s="14">
        <v>891</v>
      </c>
      <c r="F9" s="14">
        <v>992</v>
      </c>
      <c r="G9" s="14">
        <v>911</v>
      </c>
    </row>
    <row r="10" spans="1:7">
      <c r="A10" s="16" t="s">
        <v>115</v>
      </c>
      <c r="B10" s="14">
        <v>36371</v>
      </c>
      <c r="C10" s="14">
        <v>36893</v>
      </c>
      <c r="D10" s="14">
        <v>38253</v>
      </c>
      <c r="E10" s="14">
        <v>41268</v>
      </c>
      <c r="F10" s="14">
        <v>49750</v>
      </c>
      <c r="G10" s="14">
        <v>50541</v>
      </c>
    </row>
    <row r="11" spans="1:7">
      <c r="A11" s="16" t="s">
        <v>116</v>
      </c>
      <c r="B11" s="14">
        <v>3526</v>
      </c>
      <c r="C11" s="14">
        <v>3506</v>
      </c>
      <c r="D11" s="14">
        <v>3036</v>
      </c>
      <c r="E11" s="14">
        <v>2499</v>
      </c>
      <c r="F11" s="14">
        <v>2324</v>
      </c>
      <c r="G11" s="14">
        <v>1926</v>
      </c>
    </row>
    <row r="12" spans="1:7">
      <c r="A12" s="16" t="s">
        <v>117</v>
      </c>
      <c r="B12" s="14">
        <f>SUM(B13:B16)</f>
        <v>19186</v>
      </c>
      <c r="C12" s="14">
        <f>SUM(C13:C16)</f>
        <v>19231</v>
      </c>
      <c r="D12" s="14">
        <f>SUM(D13:D16)</f>
        <v>19250</v>
      </c>
      <c r="E12" s="14">
        <f>SUM(E13:E16)</f>
        <v>20151.088934932599</v>
      </c>
      <c r="F12" s="14">
        <v>23518.534553113179</v>
      </c>
      <c r="G12" s="14">
        <f>SUM(G13:G16)</f>
        <v>23659</v>
      </c>
    </row>
    <row r="13" spans="1:7">
      <c r="A13" s="16" t="s">
        <v>118</v>
      </c>
      <c r="B13" s="14">
        <v>11941</v>
      </c>
      <c r="C13" s="14">
        <v>11994</v>
      </c>
      <c r="D13" s="14">
        <v>12237</v>
      </c>
      <c r="E13" s="14">
        <v>13058.2528</v>
      </c>
      <c r="F13" s="14">
        <v>15677.93433</v>
      </c>
      <c r="G13" s="14">
        <v>15926</v>
      </c>
    </row>
    <row r="14" spans="1:7">
      <c r="A14" s="16" t="s">
        <v>119</v>
      </c>
      <c r="B14" s="14">
        <v>2109</v>
      </c>
      <c r="C14" s="14">
        <v>2092</v>
      </c>
      <c r="D14" s="14">
        <v>2004</v>
      </c>
      <c r="E14" s="14">
        <v>2007.1285184999999</v>
      </c>
      <c r="F14" s="14">
        <v>2049.9859099999999</v>
      </c>
      <c r="G14" s="14">
        <v>2111</v>
      </c>
    </row>
    <row r="15" spans="1:7">
      <c r="A15" s="16" t="s">
        <v>120</v>
      </c>
      <c r="B15" s="14">
        <v>1922</v>
      </c>
      <c r="C15" s="14">
        <v>1937</v>
      </c>
      <c r="D15" s="14">
        <v>1880</v>
      </c>
      <c r="E15" s="14">
        <v>1960</v>
      </c>
      <c r="F15" s="14">
        <v>2021.5209480000001</v>
      </c>
      <c r="G15" s="14">
        <v>1892</v>
      </c>
    </row>
    <row r="16" spans="1:7">
      <c r="A16" s="16" t="s">
        <v>121</v>
      </c>
      <c r="B16" s="14">
        <v>3214</v>
      </c>
      <c r="C16" s="14">
        <v>3208</v>
      </c>
      <c r="D16" s="14">
        <v>3129</v>
      </c>
      <c r="E16" s="14">
        <v>3125.7076164325999</v>
      </c>
      <c r="F16" s="14">
        <v>3769.0933651131782</v>
      </c>
      <c r="G16" s="14">
        <v>3730</v>
      </c>
    </row>
    <row r="17" spans="1:7" ht="17">
      <c r="A17" s="16" t="s">
        <v>122</v>
      </c>
      <c r="B17" s="14">
        <v>1686</v>
      </c>
      <c r="C17" s="14">
        <v>1748</v>
      </c>
      <c r="D17" s="14">
        <v>1651</v>
      </c>
      <c r="E17" s="23">
        <f>SUM(E18+E19)</f>
        <v>1691625.30183</v>
      </c>
      <c r="F17" s="23">
        <v>1716396.6</v>
      </c>
      <c r="G17" s="448">
        <v>1673960.1600000001</v>
      </c>
    </row>
    <row r="18" spans="1:7" ht="17">
      <c r="A18" s="16" t="s">
        <v>123</v>
      </c>
      <c r="B18" s="14">
        <v>1116</v>
      </c>
      <c r="C18" s="14">
        <v>1139</v>
      </c>
      <c r="D18" s="14">
        <v>1026</v>
      </c>
      <c r="E18" s="23">
        <v>1050022.1018300001</v>
      </c>
      <c r="F18" s="23">
        <v>990892.1</v>
      </c>
      <c r="G18" s="448">
        <v>896086.85999999987</v>
      </c>
    </row>
    <row r="19" spans="1:7" ht="17">
      <c r="A19" s="16" t="s">
        <v>124</v>
      </c>
      <c r="B19" s="14">
        <v>569</v>
      </c>
      <c r="C19" s="14">
        <v>609</v>
      </c>
      <c r="D19" s="14">
        <v>625</v>
      </c>
      <c r="E19" s="23">
        <v>641603.19999999995</v>
      </c>
      <c r="F19" s="23">
        <v>725000</v>
      </c>
      <c r="G19" s="23">
        <v>777873.30000000016</v>
      </c>
    </row>
    <row r="20" spans="1:7">
      <c r="A20" s="11" t="s">
        <v>125</v>
      </c>
      <c r="B20" s="17"/>
      <c r="C20" s="17"/>
      <c r="D20" s="17"/>
      <c r="E20" s="17"/>
      <c r="F20" s="17"/>
      <c r="G20" s="17"/>
    </row>
    <row r="21" spans="1:7">
      <c r="A21" s="13" t="s">
        <v>126</v>
      </c>
      <c r="B21" s="18">
        <v>99755</v>
      </c>
      <c r="C21" s="18">
        <v>99465</v>
      </c>
      <c r="D21" s="18">
        <v>77182</v>
      </c>
      <c r="E21" s="18">
        <v>76790.293000000005</v>
      </c>
      <c r="F21" s="18">
        <v>81239</v>
      </c>
      <c r="G21" s="201">
        <v>80095190</v>
      </c>
    </row>
    <row r="22" spans="1:7">
      <c r="A22" s="13" t="s">
        <v>127</v>
      </c>
      <c r="B22" s="18">
        <v>11054</v>
      </c>
      <c r="C22" s="18">
        <v>11025</v>
      </c>
      <c r="D22" s="18">
        <v>10097</v>
      </c>
      <c r="E22" s="18">
        <v>10255.383900000001</v>
      </c>
      <c r="F22" s="18">
        <v>10853</v>
      </c>
      <c r="G22" s="18">
        <v>10610.717837894432</v>
      </c>
    </row>
    <row r="23" spans="1:7">
      <c r="A23" s="11" t="s">
        <v>128</v>
      </c>
      <c r="B23" s="19"/>
      <c r="C23" s="19"/>
      <c r="D23" s="19"/>
      <c r="E23" s="17"/>
      <c r="F23" s="17"/>
      <c r="G23" s="17"/>
    </row>
    <row r="24" spans="1:7">
      <c r="A24" s="13" t="s">
        <v>129</v>
      </c>
      <c r="B24" s="18">
        <v>5861</v>
      </c>
      <c r="C24" s="18">
        <v>5874</v>
      </c>
      <c r="D24" s="18">
        <v>5995</v>
      </c>
      <c r="E24" s="18">
        <v>6220</v>
      </c>
      <c r="F24" s="18">
        <v>6583</v>
      </c>
      <c r="G24" s="18">
        <v>6480</v>
      </c>
    </row>
    <row r="25" spans="1:7" ht="30">
      <c r="A25" s="13" t="s">
        <v>130</v>
      </c>
      <c r="B25" s="18">
        <v>1940</v>
      </c>
      <c r="C25" s="18">
        <v>1938</v>
      </c>
      <c r="D25" s="18">
        <v>1877</v>
      </c>
      <c r="E25" s="18">
        <v>1884</v>
      </c>
      <c r="F25" s="18">
        <v>1761</v>
      </c>
      <c r="G25" s="18">
        <v>1536.4</v>
      </c>
    </row>
    <row r="26" spans="1:7">
      <c r="A26" s="323" t="s">
        <v>2</v>
      </c>
      <c r="B26" s="194">
        <v>2018</v>
      </c>
      <c r="C26" s="194">
        <v>2019</v>
      </c>
      <c r="D26" s="194">
        <v>2020</v>
      </c>
      <c r="E26" s="194">
        <v>2021</v>
      </c>
      <c r="F26" s="194">
        <v>2022</v>
      </c>
      <c r="G26" s="194">
        <v>2023</v>
      </c>
    </row>
    <row r="27" spans="1:7" ht="30">
      <c r="A27" s="11" t="s">
        <v>131</v>
      </c>
      <c r="B27" s="17"/>
      <c r="C27" s="17"/>
      <c r="D27" s="17"/>
      <c r="E27" s="17"/>
      <c r="F27" s="17"/>
      <c r="G27" s="17"/>
    </row>
    <row r="28" spans="1:7" ht="17">
      <c r="A28" s="13" t="s">
        <v>132</v>
      </c>
      <c r="B28" s="18">
        <v>1068</v>
      </c>
      <c r="C28" s="18">
        <v>1158</v>
      </c>
      <c r="D28" s="18">
        <v>1105</v>
      </c>
      <c r="E28" s="23">
        <v>1111916.6000000001</v>
      </c>
      <c r="F28" s="23">
        <v>1120000</v>
      </c>
      <c r="G28" s="23">
        <v>1096435.6491</v>
      </c>
    </row>
    <row r="29" spans="1:7" ht="17">
      <c r="A29" s="13" t="s">
        <v>133</v>
      </c>
      <c r="B29" s="18">
        <v>395</v>
      </c>
      <c r="C29" s="18">
        <v>469</v>
      </c>
      <c r="D29" s="18">
        <v>474</v>
      </c>
      <c r="E29" s="23">
        <v>463656.6</v>
      </c>
      <c r="F29" s="23">
        <v>460000</v>
      </c>
      <c r="G29" s="23">
        <v>442034.04909999995</v>
      </c>
    </row>
    <row r="30" spans="1:7" ht="17">
      <c r="A30" s="13" t="s">
        <v>134</v>
      </c>
      <c r="B30" s="18">
        <v>673</v>
      </c>
      <c r="C30" s="18">
        <v>689</v>
      </c>
      <c r="D30" s="18">
        <v>631</v>
      </c>
      <c r="E30" s="23">
        <v>648260</v>
      </c>
      <c r="F30" s="23">
        <v>660000</v>
      </c>
      <c r="G30" s="23">
        <v>654401.6</v>
      </c>
    </row>
    <row r="31" spans="1:7">
      <c r="A31" s="15" t="s">
        <v>135</v>
      </c>
      <c r="B31" s="289">
        <v>97.6</v>
      </c>
      <c r="C31" s="289">
        <v>93.5</v>
      </c>
      <c r="D31" s="289">
        <v>67.3</v>
      </c>
      <c r="E31" s="289">
        <v>63.469081347394088</v>
      </c>
      <c r="F31" s="289">
        <v>73</v>
      </c>
      <c r="G31" s="289">
        <v>67.246969000000007</v>
      </c>
    </row>
    <row r="32" spans="1:7">
      <c r="A32" s="11" t="s">
        <v>136</v>
      </c>
      <c r="B32" s="17"/>
      <c r="C32" s="17"/>
      <c r="D32" s="17"/>
      <c r="E32" s="17"/>
      <c r="F32" s="17"/>
      <c r="G32" s="17"/>
    </row>
    <row r="33" spans="1:8">
      <c r="A33" s="297" t="s">
        <v>137</v>
      </c>
      <c r="B33" s="18">
        <v>2589</v>
      </c>
      <c r="C33" s="18">
        <v>2857</v>
      </c>
      <c r="D33" s="18">
        <v>2536</v>
      </c>
      <c r="E33" s="18">
        <v>2570.8266750000003</v>
      </c>
      <c r="F33" s="18">
        <v>2679</v>
      </c>
      <c r="G33" s="447">
        <v>2844.2804459999998</v>
      </c>
    </row>
    <row r="34" spans="1:8">
      <c r="A34" s="13" t="s">
        <v>138</v>
      </c>
      <c r="B34" s="18">
        <v>59</v>
      </c>
      <c r="C34" s="18">
        <v>55</v>
      </c>
      <c r="D34" s="18">
        <v>26</v>
      </c>
      <c r="E34" s="18">
        <f>2571-2557</f>
        <v>14</v>
      </c>
      <c r="F34" s="18">
        <v>12</v>
      </c>
      <c r="G34" s="18">
        <v>14.047701000000123</v>
      </c>
    </row>
    <row r="35" spans="1:8" ht="30">
      <c r="A35" s="11" t="s">
        <v>139</v>
      </c>
      <c r="B35" s="19"/>
      <c r="C35" s="19"/>
      <c r="D35" s="19"/>
      <c r="E35" s="17"/>
      <c r="F35" s="17"/>
      <c r="G35" s="17"/>
    </row>
    <row r="36" spans="1:8" ht="17.5">
      <c r="A36" s="13" t="s">
        <v>140</v>
      </c>
      <c r="B36" s="18">
        <v>71714</v>
      </c>
      <c r="C36" s="18">
        <v>68334</v>
      </c>
      <c r="D36" s="18">
        <v>55187.1</v>
      </c>
      <c r="E36" s="18">
        <v>54813</v>
      </c>
      <c r="F36" s="18">
        <v>22070</v>
      </c>
      <c r="G36" s="447">
        <v>20207</v>
      </c>
      <c r="H36" s="284"/>
    </row>
    <row r="37" spans="1:8" ht="17">
      <c r="A37" s="13" t="s">
        <v>141</v>
      </c>
      <c r="B37" s="51">
        <v>0.01</v>
      </c>
      <c r="C37" s="51">
        <v>0.01</v>
      </c>
      <c r="D37" s="51">
        <v>0.01</v>
      </c>
      <c r="E37" s="51">
        <v>6.7953034767762452E-3</v>
      </c>
      <c r="F37" s="51">
        <v>7.4764875927599995E-3</v>
      </c>
      <c r="G37" s="51">
        <v>0.68599999999999994</v>
      </c>
    </row>
    <row r="38" spans="1:8" ht="17">
      <c r="A38" s="15" t="s">
        <v>142</v>
      </c>
      <c r="B38" s="20">
        <v>19.3</v>
      </c>
      <c r="C38" s="20">
        <v>16.2</v>
      </c>
      <c r="D38" s="20">
        <v>14.4</v>
      </c>
      <c r="E38" s="20">
        <v>16.971631979909528</v>
      </c>
      <c r="F38" s="20">
        <v>13.051146914625001</v>
      </c>
      <c r="G38" s="20">
        <v>9.4858085627142206</v>
      </c>
    </row>
    <row r="39" spans="1:8" ht="30">
      <c r="A39" s="11" t="s">
        <v>143</v>
      </c>
      <c r="B39" s="17"/>
      <c r="C39" s="17"/>
      <c r="D39" s="17"/>
      <c r="E39" s="17"/>
      <c r="F39" s="17"/>
      <c r="G39" s="17"/>
    </row>
    <row r="40" spans="1:8" ht="17.5">
      <c r="A40" s="13" t="s">
        <v>144</v>
      </c>
      <c r="B40" s="18">
        <v>15489</v>
      </c>
      <c r="C40" s="18">
        <v>15520</v>
      </c>
      <c r="D40" s="18">
        <v>15745</v>
      </c>
      <c r="E40" s="18">
        <v>16454</v>
      </c>
      <c r="F40" s="18">
        <v>19948</v>
      </c>
      <c r="G40" s="18">
        <v>19250.045999999998</v>
      </c>
    </row>
    <row r="41" spans="1:8" ht="30">
      <c r="A41" s="13" t="s">
        <v>145</v>
      </c>
      <c r="B41" s="18">
        <v>5004</v>
      </c>
      <c r="C41" s="18">
        <v>5033</v>
      </c>
      <c r="D41" s="18">
        <v>4843</v>
      </c>
      <c r="E41" s="18">
        <v>4860.8999999999996</v>
      </c>
      <c r="F41" s="18">
        <v>4490</v>
      </c>
      <c r="G41" s="18">
        <v>3963.8</v>
      </c>
    </row>
    <row r="42" spans="1:8">
      <c r="A42" s="15" t="s">
        <v>146</v>
      </c>
      <c r="B42" s="21">
        <v>2.5</v>
      </c>
      <c r="C42" s="21">
        <v>2.2999999999999998</v>
      </c>
      <c r="D42" s="21">
        <v>1.9</v>
      </c>
      <c r="E42" s="21">
        <v>1.7</v>
      </c>
      <c r="F42" s="21">
        <v>1.9</v>
      </c>
      <c r="G42" s="21">
        <v>1.6613537117903929</v>
      </c>
    </row>
    <row r="43" spans="1:8" ht="30">
      <c r="A43" s="13" t="s">
        <v>147</v>
      </c>
      <c r="B43" s="21">
        <v>0.8</v>
      </c>
      <c r="C43" s="21">
        <v>0.7</v>
      </c>
      <c r="D43" s="21">
        <v>0.5</v>
      </c>
      <c r="E43" s="21">
        <v>0.5</v>
      </c>
      <c r="F43" s="21">
        <v>0.5</v>
      </c>
      <c r="G43" s="21">
        <v>0.32</v>
      </c>
    </row>
    <row r="44" spans="1:8" ht="179.65" customHeight="1">
      <c r="A44" s="337" t="s">
        <v>853</v>
      </c>
      <c r="B44" s="337"/>
      <c r="C44" s="337"/>
      <c r="D44" s="337"/>
      <c r="E44" s="337"/>
      <c r="F44" s="337"/>
      <c r="G44" s="337"/>
    </row>
  </sheetData>
  <mergeCells count="2">
    <mergeCell ref="A4:F4"/>
    <mergeCell ref="A44:G44"/>
  </mergeCells>
  <phoneticPr fontId="1"/>
  <hyperlinks>
    <hyperlink ref="G1" location="Contents!A1" display="Contents" xr:uid="{3BE66284-CC86-46DD-A525-394F28AEE0DB}"/>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2"/>
  <sheetViews>
    <sheetView tabSelected="1" workbookViewId="0"/>
  </sheetViews>
  <sheetFormatPr defaultColWidth="9" defaultRowHeight="15"/>
  <cols>
    <col min="1" max="1" width="36.33203125" style="5" customWidth="1"/>
    <col min="2" max="2" width="22.83203125" style="5" customWidth="1"/>
    <col min="3" max="6" width="18.58203125" style="5" customWidth="1"/>
    <col min="7" max="9" width="9" style="5"/>
    <col min="10" max="10" width="12.5" style="5" bestFit="1" customWidth="1"/>
    <col min="11" max="16384" width="9" style="5"/>
  </cols>
  <sheetData>
    <row r="1" spans="1:10" ht="18">
      <c r="D1" s="6"/>
      <c r="E1" s="105" t="s">
        <v>31</v>
      </c>
    </row>
    <row r="2" spans="1:10" ht="19.5">
      <c r="A2" s="7" t="s">
        <v>32</v>
      </c>
    </row>
    <row r="3" spans="1:10" ht="19.5">
      <c r="A3" s="7"/>
    </row>
    <row r="4" spans="1:10" ht="16.149999999999999" customHeight="1">
      <c r="A4" s="357" t="s">
        <v>775</v>
      </c>
      <c r="B4" s="357"/>
      <c r="C4" s="357"/>
      <c r="D4" s="357"/>
      <c r="E4" s="109" t="s">
        <v>805</v>
      </c>
    </row>
    <row r="5" spans="1:10">
      <c r="A5" s="10"/>
      <c r="B5" s="10"/>
      <c r="C5" s="10" t="s">
        <v>148</v>
      </c>
      <c r="D5" s="10" t="s">
        <v>149</v>
      </c>
      <c r="E5" s="10" t="s">
        <v>150</v>
      </c>
      <c r="F5" s="192"/>
    </row>
    <row r="6" spans="1:10">
      <c r="A6" s="138" t="s">
        <v>151</v>
      </c>
      <c r="B6" s="139" t="s">
        <v>152</v>
      </c>
      <c r="C6" s="449">
        <v>16533.7</v>
      </c>
      <c r="D6" s="449">
        <v>0</v>
      </c>
      <c r="E6" s="454">
        <f>'[1]環境8.スコープ3排出量'!E21</f>
        <v>1490022.4238527166</v>
      </c>
      <c r="F6" s="64"/>
    </row>
    <row r="7" spans="1:10">
      <c r="A7" s="140"/>
      <c r="B7" s="139" t="s">
        <v>153</v>
      </c>
      <c r="C7" s="449">
        <v>1062.4000000000001</v>
      </c>
      <c r="D7" s="449">
        <v>6167.3</v>
      </c>
      <c r="E7" s="455"/>
      <c r="F7" s="64"/>
    </row>
    <row r="8" spans="1:10">
      <c r="A8" s="140"/>
      <c r="B8" s="139" t="s">
        <v>776</v>
      </c>
      <c r="C8" s="449">
        <v>253.7</v>
      </c>
      <c r="D8" s="449">
        <v>180.4</v>
      </c>
      <c r="E8" s="455"/>
      <c r="F8" s="64"/>
    </row>
    <row r="9" spans="1:10">
      <c r="A9" s="140"/>
      <c r="B9" s="139" t="s">
        <v>154</v>
      </c>
      <c r="C9" s="449">
        <v>4.3</v>
      </c>
      <c r="D9" s="449">
        <v>68.099999999999994</v>
      </c>
      <c r="E9" s="455"/>
      <c r="F9" s="64"/>
    </row>
    <row r="10" spans="1:10">
      <c r="A10" s="141"/>
      <c r="B10" s="139" t="s">
        <v>155</v>
      </c>
      <c r="C10" s="449">
        <v>19250.099999999999</v>
      </c>
      <c r="D10" s="449">
        <v>0</v>
      </c>
      <c r="E10" s="455"/>
      <c r="F10" s="64"/>
    </row>
    <row r="11" spans="1:10">
      <c r="A11" s="138" t="s">
        <v>156</v>
      </c>
      <c r="B11" s="139" t="s">
        <v>157</v>
      </c>
      <c r="C11" s="449">
        <v>3673.4</v>
      </c>
      <c r="D11" s="449">
        <v>0</v>
      </c>
      <c r="E11" s="455"/>
      <c r="F11" s="64"/>
      <c r="J11" s="153"/>
    </row>
    <row r="12" spans="1:10">
      <c r="A12" s="140"/>
      <c r="B12" s="139" t="s">
        <v>158</v>
      </c>
      <c r="C12" s="450">
        <v>19242.599999999999</v>
      </c>
      <c r="D12" s="450">
        <v>13536.799999999997</v>
      </c>
      <c r="E12" s="455"/>
      <c r="F12" s="193"/>
    </row>
    <row r="13" spans="1:10">
      <c r="A13" s="141"/>
      <c r="B13" s="139" t="s">
        <v>159</v>
      </c>
      <c r="C13" s="450">
        <v>8333.7999999999993</v>
      </c>
      <c r="D13" s="450">
        <v>2946.1</v>
      </c>
      <c r="E13" s="455"/>
      <c r="F13" s="193"/>
    </row>
    <row r="14" spans="1:10">
      <c r="A14" s="138" t="s">
        <v>160</v>
      </c>
      <c r="B14" s="139" t="s">
        <v>161</v>
      </c>
      <c r="C14" s="449">
        <v>161921</v>
      </c>
      <c r="D14" s="449">
        <v>128380.59999999998</v>
      </c>
      <c r="E14" s="456"/>
      <c r="F14" s="193"/>
    </row>
    <row r="15" spans="1:10">
      <c r="A15" s="355" t="s">
        <v>162</v>
      </c>
      <c r="B15" s="356"/>
      <c r="C15" s="449">
        <f>SUM(C6:C14)</f>
        <v>230275</v>
      </c>
      <c r="D15" s="449">
        <f>SUM(D6:D14)</f>
        <v>151279.29999999999</v>
      </c>
      <c r="E15" s="449">
        <f>E6</f>
        <v>1490022.4238527166</v>
      </c>
      <c r="F15" s="193"/>
    </row>
    <row r="16" spans="1:10">
      <c r="A16" s="355" t="s">
        <v>163</v>
      </c>
      <c r="B16" s="356"/>
      <c r="C16" s="451">
        <f>C15+D15+E15</f>
        <v>1871576.7238527166</v>
      </c>
      <c r="D16" s="452"/>
      <c r="E16" s="453"/>
    </row>
    <row r="17" spans="1:5">
      <c r="A17" s="40" t="s">
        <v>777</v>
      </c>
      <c r="B17" s="40"/>
      <c r="C17" s="40"/>
      <c r="D17" s="40"/>
      <c r="E17" s="40"/>
    </row>
    <row r="18" spans="1:5">
      <c r="A18" s="5" t="s">
        <v>164</v>
      </c>
      <c r="D18" s="153"/>
    </row>
    <row r="19" spans="1:5" ht="18">
      <c r="C19" s="282"/>
    </row>
    <row r="20" spans="1:5" ht="18">
      <c r="C20" s="282"/>
    </row>
    <row r="22" spans="1:5">
      <c r="C22" s="283"/>
    </row>
  </sheetData>
  <mergeCells count="5">
    <mergeCell ref="A16:B16"/>
    <mergeCell ref="C16:E16"/>
    <mergeCell ref="A4:D4"/>
    <mergeCell ref="A15:B15"/>
    <mergeCell ref="E6:E14"/>
  </mergeCells>
  <phoneticPr fontId="1"/>
  <hyperlinks>
    <hyperlink ref="E1" location="Contents!A1" display="Contents" xr:uid="{95E37B16-2A66-4F93-8D4A-6D25BEEF5A7D}"/>
  </hyperlinks>
  <pageMargins left="0.7" right="0.7" top="0.75" bottom="0.75" header="0.3" footer="0.3"/>
  <pageSetup paperSize="9"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23"/>
  <sheetViews>
    <sheetView topLeftCell="A18" workbookViewId="0">
      <selection activeCell="D5" sqref="D5"/>
    </sheetView>
  </sheetViews>
  <sheetFormatPr defaultColWidth="9" defaultRowHeight="15"/>
  <cols>
    <col min="1" max="1" width="5.58203125" style="5" customWidth="1"/>
    <col min="2" max="2" width="24.25" style="5" customWidth="1"/>
    <col min="3" max="3" width="12.58203125" style="5" customWidth="1"/>
    <col min="4" max="4" width="74.33203125" style="5" customWidth="1"/>
    <col min="5" max="5" width="16.83203125" style="5" customWidth="1"/>
    <col min="6" max="16384" width="9" style="5"/>
  </cols>
  <sheetData>
    <row r="1" spans="1:6" ht="18">
      <c r="E1" s="105" t="s">
        <v>31</v>
      </c>
    </row>
    <row r="2" spans="1:6" ht="19.5">
      <c r="A2" s="7" t="s">
        <v>32</v>
      </c>
    </row>
    <row r="3" spans="1:6" ht="19.5">
      <c r="A3" s="7"/>
    </row>
    <row r="4" spans="1:6">
      <c r="A4" s="357" t="s">
        <v>727</v>
      </c>
      <c r="B4" s="357"/>
      <c r="C4" s="357"/>
      <c r="D4" s="357"/>
      <c r="E4" s="357"/>
    </row>
    <row r="5" spans="1:6" ht="15" customHeight="1">
      <c r="A5" s="358" t="s">
        <v>165</v>
      </c>
      <c r="B5" s="359"/>
      <c r="C5" s="10" t="s">
        <v>166</v>
      </c>
      <c r="D5" s="10" t="s">
        <v>167</v>
      </c>
      <c r="E5" s="10" t="s">
        <v>168</v>
      </c>
    </row>
    <row r="6" spans="1:6" ht="45">
      <c r="A6" s="11">
        <v>1</v>
      </c>
      <c r="B6" s="44" t="s">
        <v>169</v>
      </c>
      <c r="C6" s="12" t="s">
        <v>170</v>
      </c>
      <c r="D6" s="44" t="s">
        <v>171</v>
      </c>
      <c r="E6" s="457">
        <v>1029180</v>
      </c>
      <c r="F6" s="114"/>
    </row>
    <row r="7" spans="1:6" ht="30">
      <c r="A7" s="11">
        <v>2</v>
      </c>
      <c r="B7" s="43" t="s">
        <v>172</v>
      </c>
      <c r="C7" s="12" t="s">
        <v>170</v>
      </c>
      <c r="D7" s="44" t="s">
        <v>778</v>
      </c>
      <c r="E7" s="17">
        <v>99366.388375687864</v>
      </c>
      <c r="F7" s="114"/>
    </row>
    <row r="8" spans="1:6" ht="45">
      <c r="A8" s="11">
        <v>3</v>
      </c>
      <c r="B8" s="44" t="s">
        <v>173</v>
      </c>
      <c r="C8" s="12" t="s">
        <v>170</v>
      </c>
      <c r="D8" s="44" t="s">
        <v>174</v>
      </c>
      <c r="E8" s="457">
        <v>63237</v>
      </c>
      <c r="F8" s="114"/>
    </row>
    <row r="9" spans="1:6" ht="45">
      <c r="A9" s="11">
        <v>4</v>
      </c>
      <c r="B9" s="44" t="s">
        <v>175</v>
      </c>
      <c r="C9" s="12" t="s">
        <v>170</v>
      </c>
      <c r="D9" s="44" t="s">
        <v>176</v>
      </c>
      <c r="E9" s="17">
        <v>273.03983085328417</v>
      </c>
      <c r="F9" s="114"/>
    </row>
    <row r="10" spans="1:6" ht="30">
      <c r="A10" s="11">
        <v>5</v>
      </c>
      <c r="B10" s="44" t="s">
        <v>177</v>
      </c>
      <c r="C10" s="12" t="s">
        <v>170</v>
      </c>
      <c r="D10" s="44" t="s">
        <v>178</v>
      </c>
      <c r="E10" s="457">
        <v>1364</v>
      </c>
      <c r="F10" s="114"/>
    </row>
    <row r="11" spans="1:6">
      <c r="A11" s="11">
        <v>6</v>
      </c>
      <c r="B11" s="43" t="s">
        <v>179</v>
      </c>
      <c r="C11" s="12" t="s">
        <v>170</v>
      </c>
      <c r="D11" s="44" t="s">
        <v>180</v>
      </c>
      <c r="E11" s="17">
        <v>9779.9625928091573</v>
      </c>
      <c r="F11" s="114"/>
    </row>
    <row r="12" spans="1:6">
      <c r="A12" s="11">
        <v>7</v>
      </c>
      <c r="B12" s="43" t="s">
        <v>181</v>
      </c>
      <c r="C12" s="12" t="s">
        <v>170</v>
      </c>
      <c r="D12" s="44" t="s">
        <v>182</v>
      </c>
      <c r="E12" s="287">
        <v>34574.977300653423</v>
      </c>
      <c r="F12" s="114"/>
    </row>
    <row r="13" spans="1:6" ht="30">
      <c r="A13" s="13">
        <v>8</v>
      </c>
      <c r="B13" s="45" t="s">
        <v>183</v>
      </c>
      <c r="C13" s="32" t="s">
        <v>184</v>
      </c>
      <c r="D13" s="46" t="s">
        <v>185</v>
      </c>
      <c r="E13" s="22" t="s">
        <v>22</v>
      </c>
      <c r="F13" s="114"/>
    </row>
    <row r="14" spans="1:6" ht="45">
      <c r="A14" s="11">
        <v>9</v>
      </c>
      <c r="B14" s="44" t="s">
        <v>186</v>
      </c>
      <c r="C14" s="12" t="s">
        <v>170</v>
      </c>
      <c r="D14" s="44" t="s">
        <v>187</v>
      </c>
      <c r="E14" s="17">
        <v>13882.736488185245</v>
      </c>
      <c r="F14" s="114"/>
    </row>
    <row r="15" spans="1:6" ht="60">
      <c r="A15" s="13">
        <v>10</v>
      </c>
      <c r="B15" s="46" t="s">
        <v>188</v>
      </c>
      <c r="C15" s="32" t="s">
        <v>184</v>
      </c>
      <c r="D15" s="46" t="s">
        <v>806</v>
      </c>
      <c r="E15" s="22" t="s">
        <v>22</v>
      </c>
      <c r="F15" s="114"/>
    </row>
    <row r="16" spans="1:6" ht="45">
      <c r="A16" s="13">
        <v>11</v>
      </c>
      <c r="B16" s="45" t="s">
        <v>189</v>
      </c>
      <c r="C16" s="32" t="s">
        <v>184</v>
      </c>
      <c r="D16" s="46" t="s">
        <v>779</v>
      </c>
      <c r="E16" s="22" t="s">
        <v>22</v>
      </c>
      <c r="F16" s="114"/>
    </row>
    <row r="17" spans="1:6" ht="30">
      <c r="A17" s="11">
        <v>12</v>
      </c>
      <c r="B17" s="44" t="s">
        <v>190</v>
      </c>
      <c r="C17" s="12" t="s">
        <v>170</v>
      </c>
      <c r="D17" s="44" t="s">
        <v>191</v>
      </c>
      <c r="E17" s="457">
        <v>49745</v>
      </c>
      <c r="F17" s="114"/>
    </row>
    <row r="18" spans="1:6" ht="30">
      <c r="A18" s="11">
        <v>13</v>
      </c>
      <c r="B18" s="44" t="s">
        <v>192</v>
      </c>
      <c r="C18" s="12" t="s">
        <v>170</v>
      </c>
      <c r="D18" s="44" t="s">
        <v>193</v>
      </c>
      <c r="E18" s="17">
        <v>15963.374919850081</v>
      </c>
      <c r="F18" s="114"/>
    </row>
    <row r="19" spans="1:6" ht="30">
      <c r="A19" s="11">
        <v>14</v>
      </c>
      <c r="B19" s="43" t="s">
        <v>194</v>
      </c>
      <c r="C19" s="12" t="s">
        <v>170</v>
      </c>
      <c r="D19" s="44" t="s">
        <v>195</v>
      </c>
      <c r="E19" s="17">
        <v>36127.426016542559</v>
      </c>
      <c r="F19" s="114"/>
    </row>
    <row r="20" spans="1:6">
      <c r="A20" s="11">
        <v>15</v>
      </c>
      <c r="B20" s="202" t="s">
        <v>196</v>
      </c>
      <c r="C20" s="12" t="s">
        <v>170</v>
      </c>
      <c r="D20" s="11" t="s">
        <v>197</v>
      </c>
      <c r="E20" s="288">
        <v>136528.51832813464</v>
      </c>
      <c r="F20" s="114"/>
    </row>
    <row r="21" spans="1:6">
      <c r="A21" s="360" t="s">
        <v>75</v>
      </c>
      <c r="B21" s="361"/>
      <c r="C21" s="361"/>
      <c r="D21" s="362"/>
      <c r="E21" s="457">
        <f>SUM(E6:E20)</f>
        <v>1490022.4238527166</v>
      </c>
      <c r="F21" s="114"/>
    </row>
    <row r="22" spans="1:6">
      <c r="A22" s="5" t="s">
        <v>824</v>
      </c>
    </row>
    <row r="23" spans="1:6">
      <c r="A23" s="363" t="s">
        <v>780</v>
      </c>
      <c r="B23" s="363"/>
      <c r="C23" s="363"/>
      <c r="D23" s="363"/>
      <c r="E23" s="363"/>
    </row>
  </sheetData>
  <mergeCells count="4">
    <mergeCell ref="A4:E4"/>
    <mergeCell ref="A5:B5"/>
    <mergeCell ref="A21:D21"/>
    <mergeCell ref="A23:E23"/>
  </mergeCells>
  <phoneticPr fontId="1"/>
  <hyperlinks>
    <hyperlink ref="E1" location="Contents!A1" display="Contents" xr:uid="{23F88C1A-4A5A-47D5-BCD2-79F51A9CE421}"/>
  </hyperlinks>
  <pageMargins left="0.7" right="0.7" top="0.75" bottom="0.75" header="0.3" footer="0.3"/>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51</vt:i4>
      </vt:variant>
    </vt:vector>
  </HeadingPairs>
  <TitlesOfParts>
    <vt:vector size="51" baseType="lpstr">
      <vt:lpstr>Contents</vt:lpstr>
      <vt:lpstr>E1.Environmental certification</vt:lpstr>
      <vt:lpstr>E2.Food loss and waste recycl</vt:lpstr>
      <vt:lpstr>E3.PRTR Act etc.</vt:lpstr>
      <vt:lpstr>E4.Packaging recycling</vt:lpstr>
      <vt:lpstr>E5.Economic accounting</vt:lpstr>
      <vt:lpstr>E6.Environmental impacts</vt:lpstr>
      <vt:lpstr>E7.CO2 emissions in FY2023</vt:lpstr>
      <vt:lpstr>E8.Scope 3</vt:lpstr>
      <vt:lpstr>E9.CO2 emissions (Scope1+2)</vt:lpstr>
      <vt:lpstr>E10.Energy use (Scope1+2)</vt:lpstr>
      <vt:lpstr>E11.CO2, NOx, fuel - logistics</vt:lpstr>
      <vt:lpstr>E12.Ecofriendly sales equipmet</vt:lpstr>
      <vt:lpstr>E13.Plastic-containing products</vt:lpstr>
      <vt:lpstr>E14.Plastic-using products</vt:lpstr>
      <vt:lpstr>E15.Assessment of water risk</vt:lpstr>
      <vt:lpstr>E16.Water risk survey cost</vt:lpstr>
      <vt:lpstr>E17.Water used</vt:lpstr>
      <vt:lpstr>E18.Waste generated</vt:lpstr>
      <vt:lpstr>E19.Waste and recycling rates</vt:lpstr>
      <vt:lpstr>E20.Biodiversity</vt:lpstr>
      <vt:lpstr>E21.Water data outside Japan</vt:lpstr>
      <vt:lpstr>E22.Water data in Japan	</vt:lpstr>
      <vt:lpstr>E23.Business site</vt:lpstr>
      <vt:lpstr>E24.Japanese business site</vt:lpstr>
      <vt:lpstr>S1.Low-sugar, reduced-calorie </vt:lpstr>
      <vt:lpstr>S2.Community investment </vt:lpstr>
      <vt:lpstr>S3.CSR procurement survey</vt:lpstr>
      <vt:lpstr>S4.Green procurement ratio</vt:lpstr>
      <vt:lpstr>S5.Locally-procured</vt:lpstr>
      <vt:lpstr>S6.Starting salaries</vt:lpstr>
      <vt:lpstr>S7.Yakult Honsha-Human resource</vt:lpstr>
      <vt:lpstr>S8.Outside Japan-Humanresource</vt:lpstr>
      <vt:lpstr>S9.Training time and cost</vt:lpstr>
      <vt:lpstr>S10.Shirota-ism workshops</vt:lpstr>
      <vt:lpstr>S11.Female managers </vt:lpstr>
      <vt:lpstr>S12.Employees with disabilitie</vt:lpstr>
      <vt:lpstr>S13.Continuous employment</vt:lpstr>
      <vt:lpstr>S14.Paid holidays,overtime hour</vt:lpstr>
      <vt:lpstr>S15.Taking parental leave</vt:lpstr>
      <vt:lpstr>S16.Work accident frequency</vt:lpstr>
      <vt:lpstr>S17.Human rights</vt:lpstr>
      <vt:lpstr>S18.Social certification</vt:lpstr>
      <vt:lpstr>S19.Customer consultation</vt:lpstr>
      <vt:lpstr>G1.Governance organization</vt:lpstr>
      <vt:lpstr>G2.Frequency of meetings</vt:lpstr>
      <vt:lpstr>G3.Number of audit reports</vt:lpstr>
      <vt:lpstr>G4.Remuneration of officers</vt:lpstr>
      <vt:lpstr>G5. BCP drill participation</vt:lpstr>
      <vt:lpstr>G6.Internal reporting system</vt:lpstr>
      <vt:lpstr>G7.Training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NCF</dc:creator>
  <cp:lastModifiedBy>NCF</cp:lastModifiedBy>
  <cp:lastPrinted>2024-10-30T05:13:57Z</cp:lastPrinted>
  <dcterms:created xsi:type="dcterms:W3CDTF">2022-08-31T05:27:56Z</dcterms:created>
  <dcterms:modified xsi:type="dcterms:W3CDTF">2025-03-21T06:05:02Z</dcterms:modified>
</cp:coreProperties>
</file>