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10099f3\honten2\KANKYOUTAIOU\限定公開\サステナビリティ推進部\005_CSR推進課\4．情報開示\★CSRレポート（サステナビリティレポート）\サステナビリティレポート2025\21_ESGデータ集\英語版\"/>
    </mc:Choice>
  </mc:AlternateContent>
  <xr:revisionPtr revIDLastSave="0" documentId="13_ncr:1_{61C70541-DD53-4ACC-9D7C-43DC21019BEA}" xr6:coauthVersionLast="47" xr6:coauthVersionMax="47" xr10:uidLastSave="{00000000-0000-0000-0000-000000000000}"/>
  <bookViews>
    <workbookView xWindow="1164" yWindow="0" windowWidth="20784" windowHeight="12156" xr2:uid="{33A80AD7-ABE2-43E9-8614-0376DA66B6C5}"/>
  </bookViews>
  <sheets>
    <sheet name="Contents" sheetId="1" r:id="rId1"/>
    <sheet name="E1.Environmental certification" sheetId="4" r:id="rId2"/>
    <sheet name="E2.Food loss and waste recycl" sheetId="5" r:id="rId3"/>
    <sheet name="E3.PRTR Act etc." sheetId="7" r:id="rId4"/>
    <sheet name="E4.Packaging recycling" sheetId="8" r:id="rId5"/>
    <sheet name="E5.Economic accounting" sheetId="3" r:id="rId6"/>
    <sheet name="E6.Environmental impacts" sheetId="2" r:id="rId7"/>
    <sheet name="E7.CO2 emissions in FY2024" sheetId="9" r:id="rId8"/>
    <sheet name="E8.Scope 3" sheetId="12" r:id="rId9"/>
    <sheet name="E9.CO2 emissions (Scope1+2)" sheetId="10" r:id="rId10"/>
    <sheet name="E10.Energy use (Scope1+2)" sheetId="11" r:id="rId11"/>
    <sheet name="E11.CO2, NOx, fuel - logistics" sheetId="13" r:id="rId12"/>
    <sheet name="E12.Ecofriendly sales equipmet" sheetId="14" r:id="rId13"/>
    <sheet name="E13.Plastic-containing products" sheetId="15" r:id="rId14"/>
    <sheet name="E14.Plastic-using products" sheetId="52" r:id="rId15"/>
    <sheet name="E15.Assessment of water risk" sheetId="16" r:id="rId16"/>
    <sheet name="E16.Water risk survey cost" sheetId="17" r:id="rId17"/>
    <sheet name="E17.Water used" sheetId="20" r:id="rId18"/>
    <sheet name="E18.Biodiversity" sheetId="23" r:id="rId19"/>
    <sheet name="E19.Waste generated" sheetId="21" r:id="rId20"/>
    <sheet name="E20.Waste and recycling rates" sheetId="22" r:id="rId21"/>
    <sheet name="E21.Water data outside Japan" sheetId="53" r:id="rId22"/>
    <sheet name="E22.Water data in Japan" sheetId="19" r:id="rId23"/>
    <sheet name="E23.Business site" sheetId="54" r:id="rId24"/>
    <sheet name="E24.Japanese business site" sheetId="25" r:id="rId25"/>
    <sheet name="S1.Social certification" sheetId="28" r:id="rId26"/>
    <sheet name="S2.Community investment " sheetId="27" r:id="rId27"/>
    <sheet name="S3.Sustainable procurement sur" sheetId="38" r:id="rId28"/>
    <sheet name="S4.Supplier initiatives" sheetId="56" r:id="rId29"/>
    <sheet name="S5.Locally-procured" sheetId="40" r:id="rId30"/>
    <sheet name="S6.Green procurement ratio" sheetId="39" r:id="rId31"/>
    <sheet name="S7.Low-sugar, reduced-calorie " sheetId="26" r:id="rId32"/>
    <sheet name="S8.Work accident frequency" sheetId="43" r:id="rId33"/>
    <sheet name="S9.Paid holidays, overtime hour" sheetId="36" r:id="rId34"/>
    <sheet name="S10.Taking parental leave" sheetId="42" r:id="rId35"/>
    <sheet name="S11.Starting salaries" sheetId="37" r:id="rId36"/>
    <sheet name="S12.Training time and cost" sheetId="30" r:id="rId37"/>
    <sheet name="S13.Shirota-ism workshops" sheetId="44" r:id="rId38"/>
    <sheet name="S14.Female managers " sheetId="33" r:id="rId39"/>
    <sheet name="S15.Employees with disabilitie" sheetId="34" r:id="rId40"/>
    <sheet name="S16.Continuous employment" sheetId="35" r:id="rId41"/>
    <sheet name="S17.Human resources data" sheetId="31" r:id="rId42"/>
    <sheet name="S18.Outside Japan-Humanresource" sheetId="32" r:id="rId43"/>
    <sheet name="S19.Human rights" sheetId="29" r:id="rId44"/>
    <sheet name="S20.Customer consultation" sheetId="41" r:id="rId45"/>
    <sheet name="G1.Governance organization" sheetId="45" r:id="rId46"/>
    <sheet name="G2.Frequency of meetings" sheetId="46" r:id="rId47"/>
    <sheet name="G3.Number of audit reports" sheetId="47" r:id="rId48"/>
    <sheet name="G4.Remuneration of officers" sheetId="48" r:id="rId49"/>
    <sheet name="G5.BCP drill participation" sheetId="51" r:id="rId50"/>
    <sheet name="G6.Internal reporting system" sheetId="49" r:id="rId51"/>
    <sheet name="G7.Training" sheetId="50" r:id="rId52"/>
  </sheets>
  <externalReferences>
    <externalReference r:id="rId5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53" l="1"/>
  <c r="M36" i="53"/>
  <c r="L36" i="53"/>
  <c r="K36" i="53"/>
  <c r="J36" i="53"/>
  <c r="H36" i="53"/>
  <c r="G36" i="53"/>
  <c r="F36" i="53"/>
  <c r="E36" i="53"/>
  <c r="D36" i="53"/>
  <c r="I35" i="53"/>
  <c r="I34" i="53"/>
  <c r="O34" i="53" s="1"/>
  <c r="C34" i="53"/>
  <c r="I33" i="53"/>
  <c r="C33" i="53"/>
  <c r="O33" i="53" s="1"/>
  <c r="I32" i="53"/>
  <c r="C32" i="53"/>
  <c r="O32" i="53" s="1"/>
  <c r="I31" i="53"/>
  <c r="C31" i="53"/>
  <c r="O31" i="53" s="1"/>
  <c r="I30" i="53"/>
  <c r="O30" i="53" s="1"/>
  <c r="C30" i="53"/>
  <c r="I29" i="53"/>
  <c r="C29" i="53"/>
  <c r="O29" i="53" s="1"/>
  <c r="I28" i="53"/>
  <c r="C28" i="53"/>
  <c r="O28" i="53" s="1"/>
  <c r="I27" i="53"/>
  <c r="C27" i="53"/>
  <c r="O27" i="53" s="1"/>
  <c r="I26" i="53"/>
  <c r="O26" i="53" s="1"/>
  <c r="C26" i="53"/>
  <c r="I25" i="53"/>
  <c r="C25" i="53"/>
  <c r="O25" i="53" s="1"/>
  <c r="I24" i="53"/>
  <c r="C24" i="53"/>
  <c r="O24" i="53" s="1"/>
  <c r="I23" i="53"/>
  <c r="C23" i="53"/>
  <c r="O23" i="53" s="1"/>
  <c r="I22" i="53"/>
  <c r="O22" i="53" s="1"/>
  <c r="C22" i="53"/>
  <c r="I21" i="53"/>
  <c r="C21" i="53"/>
  <c r="O21" i="53" s="1"/>
  <c r="I20" i="53"/>
  <c r="C20" i="53"/>
  <c r="O20" i="53" s="1"/>
  <c r="I19" i="53"/>
  <c r="C19" i="53"/>
  <c r="O19" i="53" s="1"/>
  <c r="I18" i="53"/>
  <c r="O18" i="53" s="1"/>
  <c r="C18" i="53"/>
  <c r="I17" i="53"/>
  <c r="C17" i="53"/>
  <c r="O17" i="53" s="1"/>
  <c r="I16" i="53"/>
  <c r="C16" i="53"/>
  <c r="O16" i="53" s="1"/>
  <c r="I15" i="53"/>
  <c r="C15" i="53"/>
  <c r="O15" i="53" s="1"/>
  <c r="I14" i="53"/>
  <c r="O14" i="53" s="1"/>
  <c r="C14" i="53"/>
  <c r="I13" i="53"/>
  <c r="C13" i="53"/>
  <c r="O13" i="53" s="1"/>
  <c r="I12" i="53"/>
  <c r="C12" i="53"/>
  <c r="O12" i="53" s="1"/>
  <c r="I11" i="53"/>
  <c r="C11" i="53"/>
  <c r="O11" i="53" s="1"/>
  <c r="I10" i="53"/>
  <c r="O10" i="53" s="1"/>
  <c r="C10" i="53"/>
  <c r="I9" i="53"/>
  <c r="I36" i="53" s="1"/>
  <c r="C9" i="53"/>
  <c r="O9" i="53" s="1"/>
  <c r="O36" i="53" s="1"/>
  <c r="C36" i="53" l="1"/>
  <c r="K35" i="54"/>
  <c r="O90" i="22"/>
  <c r="N90" i="22"/>
  <c r="L90" i="22"/>
  <c r="M90" i="22" s="1"/>
  <c r="K90" i="22"/>
  <c r="M89" i="22"/>
  <c r="P88" i="22"/>
  <c r="M88" i="22"/>
  <c r="P87" i="22"/>
  <c r="M87" i="22"/>
  <c r="P86" i="22"/>
  <c r="M86" i="22"/>
  <c r="P85" i="22"/>
  <c r="M85" i="22"/>
  <c r="P84" i="22"/>
  <c r="M84" i="22"/>
  <c r="P83" i="22"/>
  <c r="M83" i="22"/>
  <c r="P82" i="22"/>
  <c r="M82" i="22"/>
  <c r="P81" i="22"/>
  <c r="M81" i="22"/>
  <c r="P80" i="22"/>
  <c r="M80" i="22"/>
  <c r="P79" i="22"/>
  <c r="M79" i="22"/>
  <c r="E7" i="54" l="1"/>
  <c r="E35" i="54" l="1"/>
  <c r="D7" i="54" l="1"/>
  <c r="D35" i="54" s="1"/>
  <c r="K7" i="54"/>
  <c r="J7" i="54"/>
  <c r="B12" i="2" l="1"/>
  <c r="H7" i="54"/>
  <c r="G7" i="54"/>
  <c r="G35" i="54" s="1"/>
  <c r="I71" i="22" l="1"/>
  <c r="H71" i="22"/>
  <c r="F71" i="22"/>
  <c r="E71" i="22"/>
  <c r="E72" i="22" s="1"/>
  <c r="D71" i="22"/>
  <c r="C71" i="22"/>
  <c r="L70" i="22"/>
  <c r="G70" i="22"/>
  <c r="L69" i="22"/>
  <c r="L71" i="22" s="1"/>
  <c r="G69" i="22"/>
  <c r="I68" i="22"/>
  <c r="I72" i="22" s="1"/>
  <c r="H68" i="22"/>
  <c r="F68" i="22"/>
  <c r="F72" i="22" s="1"/>
  <c r="E68" i="22"/>
  <c r="D68" i="22"/>
  <c r="C68" i="22"/>
  <c r="C72" i="22" s="1"/>
  <c r="L67" i="22"/>
  <c r="G67" i="22"/>
  <c r="L66" i="22"/>
  <c r="G66" i="22"/>
  <c r="E60" i="22"/>
  <c r="I59" i="22"/>
  <c r="H59" i="22"/>
  <c r="F59" i="22"/>
  <c r="E59" i="22"/>
  <c r="D59" i="22"/>
  <c r="D60" i="22" s="1"/>
  <c r="C59" i="22"/>
  <c r="C60" i="22" s="1"/>
  <c r="J58" i="22"/>
  <c r="J59" i="22" s="1"/>
  <c r="F58" i="22"/>
  <c r="J57" i="22"/>
  <c r="F57" i="22"/>
  <c r="I56" i="22"/>
  <c r="I60" i="22" s="1"/>
  <c r="H56" i="22"/>
  <c r="H60" i="22" s="1"/>
  <c r="J60" i="22" s="1"/>
  <c r="F56" i="22"/>
  <c r="F60" i="22" s="1"/>
  <c r="E56" i="22"/>
  <c r="D56" i="22"/>
  <c r="C56" i="22"/>
  <c r="J55" i="22"/>
  <c r="F55" i="22"/>
  <c r="J54" i="22"/>
  <c r="J56" i="22" s="1"/>
  <c r="F54" i="22"/>
  <c r="H46" i="22"/>
  <c r="J46" i="22" s="1"/>
  <c r="G46" i="22"/>
  <c r="D46" i="22"/>
  <c r="C46" i="22"/>
  <c r="J45" i="22"/>
  <c r="I45" i="22"/>
  <c r="F45" i="22"/>
  <c r="E45" i="22"/>
  <c r="J44" i="22"/>
  <c r="I44" i="22"/>
  <c r="F44" i="22"/>
  <c r="E44" i="22"/>
  <c r="I43" i="22"/>
  <c r="E43" i="22"/>
  <c r="I42" i="22"/>
  <c r="E42" i="22"/>
  <c r="I41" i="22"/>
  <c r="F41" i="22"/>
  <c r="E41" i="22"/>
  <c r="H40" i="22"/>
  <c r="G40" i="22"/>
  <c r="I40" i="22" s="1"/>
  <c r="E40" i="22"/>
  <c r="D40" i="22"/>
  <c r="C40" i="22"/>
  <c r="I39" i="22"/>
  <c r="I38" i="22"/>
  <c r="I37" i="22"/>
  <c r="I36" i="22"/>
  <c r="I35" i="22"/>
  <c r="I34" i="22"/>
  <c r="J33" i="22"/>
  <c r="I33" i="22"/>
  <c r="J32" i="22"/>
  <c r="I32" i="22"/>
  <c r="J31" i="22"/>
  <c r="I31" i="22"/>
  <c r="H22" i="22"/>
  <c r="H23" i="22" s="1"/>
  <c r="G22" i="22"/>
  <c r="I22" i="22" s="1"/>
  <c r="D22" i="22"/>
  <c r="C22" i="22"/>
  <c r="I21" i="22"/>
  <c r="F21" i="22"/>
  <c r="E21" i="22"/>
  <c r="J20" i="22"/>
  <c r="I20" i="22"/>
  <c r="F20" i="22"/>
  <c r="E20" i="22"/>
  <c r="E22" i="22" s="1"/>
  <c r="H19" i="22"/>
  <c r="G19" i="22"/>
  <c r="I19" i="22" s="1"/>
  <c r="D19" i="22"/>
  <c r="C19" i="22"/>
  <c r="I18" i="22"/>
  <c r="E18" i="22"/>
  <c r="J17" i="22"/>
  <c r="I17" i="22"/>
  <c r="F17" i="22"/>
  <c r="E17" i="22"/>
  <c r="J16" i="22"/>
  <c r="I16" i="22"/>
  <c r="F16" i="22"/>
  <c r="E16" i="22"/>
  <c r="J15" i="22"/>
  <c r="I15" i="22"/>
  <c r="F15" i="22"/>
  <c r="E15" i="22"/>
  <c r="J14" i="22"/>
  <c r="I14" i="22"/>
  <c r="F14" i="22"/>
  <c r="E14" i="22"/>
  <c r="J13" i="22"/>
  <c r="I13" i="22"/>
  <c r="F13" i="22"/>
  <c r="E13" i="22"/>
  <c r="J12" i="22"/>
  <c r="I12" i="22"/>
  <c r="F12" i="22"/>
  <c r="E12" i="22"/>
  <c r="J11" i="22"/>
  <c r="I11" i="22"/>
  <c r="F11" i="22"/>
  <c r="E11" i="22"/>
  <c r="J10" i="22"/>
  <c r="I10" i="22"/>
  <c r="F10" i="22"/>
  <c r="E10" i="22"/>
  <c r="J9" i="22"/>
  <c r="I9" i="22"/>
  <c r="F9" i="22"/>
  <c r="E9" i="22"/>
  <c r="E19" i="22" s="1"/>
  <c r="J8" i="22"/>
  <c r="I8" i="22"/>
  <c r="F8" i="22"/>
  <c r="E8" i="22"/>
  <c r="E21" i="12"/>
  <c r="D15" i="9"/>
  <c r="C15" i="9"/>
  <c r="F19" i="22" l="1"/>
  <c r="H72" i="22"/>
  <c r="C23" i="22"/>
  <c r="H47" i="22"/>
  <c r="L68" i="22"/>
  <c r="L72" i="22" s="1"/>
  <c r="F40" i="22"/>
  <c r="D23" i="22"/>
  <c r="F23" i="22" s="1"/>
  <c r="I46" i="22"/>
  <c r="G47" i="22"/>
  <c r="J40" i="22"/>
  <c r="C47" i="22"/>
  <c r="D72" i="22"/>
  <c r="J22" i="22"/>
  <c r="G71" i="22"/>
  <c r="G23" i="22"/>
  <c r="I23" i="22" s="1"/>
  <c r="J19" i="22"/>
  <c r="F22" i="22"/>
  <c r="E46" i="22"/>
  <c r="E47" i="22" s="1"/>
  <c r="F46" i="22"/>
  <c r="J47" i="22"/>
  <c r="E23" i="22"/>
  <c r="G68" i="22"/>
  <c r="G72" i="22" s="1"/>
  <c r="D47" i="22"/>
  <c r="I47" i="22" l="1"/>
  <c r="F47" i="22"/>
  <c r="J23" i="22"/>
  <c r="E6" i="9" l="1"/>
  <c r="E15" i="9" s="1"/>
  <c r="C16" i="9" s="1"/>
  <c r="B15" i="49" l="1"/>
  <c r="B58" i="38"/>
  <c r="C20" i="13" l="1"/>
  <c r="B20" i="13"/>
  <c r="F7" i="21" l="1"/>
  <c r="F6" i="20" l="1"/>
  <c r="F7" i="20"/>
  <c r="E13" i="31" l="1"/>
  <c r="E13" i="16" l="1"/>
  <c r="D13" i="16"/>
  <c r="C13" i="16"/>
  <c r="B13" i="16"/>
  <c r="B16" i="19" l="1"/>
  <c r="F12" i="2" l="1"/>
  <c r="F7" i="2"/>
  <c r="H22" i="19" l="1"/>
  <c r="B22" i="19"/>
  <c r="N22" i="19" l="1"/>
  <c r="D10" i="35" l="1"/>
  <c r="D52" i="31" l="1"/>
  <c r="C52" i="31"/>
  <c r="B52" i="31"/>
  <c r="D47" i="31"/>
  <c r="C47" i="31"/>
  <c r="B47" i="31"/>
  <c r="D46" i="31"/>
  <c r="C46" i="31"/>
  <c r="B46" i="31"/>
  <c r="D42" i="31"/>
  <c r="C42" i="31"/>
  <c r="B42" i="31"/>
  <c r="D39" i="31"/>
  <c r="C39" i="31"/>
  <c r="B39" i="31"/>
  <c r="D36" i="31"/>
  <c r="C36" i="31"/>
  <c r="B36" i="31"/>
  <c r="D30" i="31"/>
  <c r="D29" i="31"/>
  <c r="D28" i="31"/>
  <c r="D27" i="31"/>
  <c r="D25" i="31"/>
  <c r="D14" i="31"/>
  <c r="D13" i="31"/>
  <c r="D45" i="31" l="1"/>
  <c r="C45" i="31"/>
  <c r="B45" i="31"/>
  <c r="H23" i="19" l="1"/>
  <c r="B23" i="19"/>
  <c r="H21" i="19"/>
  <c r="B21" i="19"/>
  <c r="H20" i="19"/>
  <c r="B20" i="19"/>
  <c r="H19" i="19"/>
  <c r="B19" i="19"/>
  <c r="H18" i="19"/>
  <c r="B18" i="19"/>
  <c r="J17" i="19"/>
  <c r="I17" i="19"/>
  <c r="G17" i="19"/>
  <c r="F17" i="19"/>
  <c r="E17" i="19"/>
  <c r="D17" i="19"/>
  <c r="C17" i="19"/>
  <c r="H16" i="19"/>
  <c r="H15" i="19"/>
  <c r="B15" i="19"/>
  <c r="H14" i="19"/>
  <c r="B14" i="19"/>
  <c r="B13" i="19"/>
  <c r="N13" i="19" s="1"/>
  <c r="H12" i="19"/>
  <c r="B12" i="19"/>
  <c r="H11" i="19"/>
  <c r="B11" i="19"/>
  <c r="H10" i="19"/>
  <c r="B10" i="19"/>
  <c r="M9" i="19"/>
  <c r="M24" i="19" s="1"/>
  <c r="L9" i="19"/>
  <c r="L24" i="19" s="1"/>
  <c r="K9" i="19"/>
  <c r="K24" i="19" s="1"/>
  <c r="J9" i="19"/>
  <c r="I9" i="19"/>
  <c r="G9" i="19"/>
  <c r="F9" i="19"/>
  <c r="E9" i="19"/>
  <c r="D9" i="19"/>
  <c r="C9" i="19"/>
  <c r="B17" i="19" l="1"/>
  <c r="N18" i="19"/>
  <c r="N23" i="19"/>
  <c r="I24" i="19"/>
  <c r="H17" i="19"/>
  <c r="N20" i="19"/>
  <c r="F24" i="19"/>
  <c r="N15" i="19"/>
  <c r="N12" i="19"/>
  <c r="H9" i="19"/>
  <c r="D24" i="19"/>
  <c r="E24" i="19"/>
  <c r="N19" i="19"/>
  <c r="G24" i="19"/>
  <c r="N21" i="19"/>
  <c r="J24" i="19"/>
  <c r="B9" i="19"/>
  <c r="B24" i="19" s="1"/>
  <c r="I7" i="54" s="1"/>
  <c r="I35" i="54" s="1"/>
  <c r="N14" i="19"/>
  <c r="C24" i="19"/>
  <c r="N16" i="19"/>
  <c r="N10" i="19"/>
  <c r="N11" i="19"/>
  <c r="N17" i="19" l="1"/>
  <c r="H24" i="19"/>
  <c r="N9" i="19"/>
  <c r="N24" i="19" l="1"/>
  <c r="D17" i="2" l="1"/>
  <c r="D34" i="2" l="1"/>
  <c r="D12" i="2"/>
  <c r="D7" i="2"/>
  <c r="C12" i="2" l="1"/>
  <c r="C7" i="2"/>
  <c r="B7" i="2"/>
</calcChain>
</file>

<file path=xl/sharedStrings.xml><?xml version="1.0" encoding="utf-8"?>
<sst xmlns="http://schemas.openxmlformats.org/spreadsheetml/2006/main" count="1470" uniqueCount="895">
  <si>
    <t>INPUT</t>
    <phoneticPr fontId="1"/>
  </si>
  <si>
    <t>OUTPUT</t>
    <phoneticPr fontId="1"/>
  </si>
  <si>
    <t>合計</t>
  </si>
  <si>
    <t>○</t>
    <phoneticPr fontId="1"/>
  </si>
  <si>
    <t>◯</t>
  </si>
  <si>
    <t>年度</t>
    <phoneticPr fontId="1"/>
  </si>
  <si>
    <t>―</t>
  </si>
  <si>
    <t>東京物流センターCO2排出量（スコープ2）（t-CO2）</t>
    <rPh sb="0" eb="2">
      <t>トウキョウ</t>
    </rPh>
    <rPh sb="2" eb="4">
      <t>ブツリュウ</t>
    </rPh>
    <rPh sb="11" eb="14">
      <t>ハイシュツリョウ</t>
    </rPh>
    <phoneticPr fontId="1"/>
  </si>
  <si>
    <r>
      <t>物流子会社CO</t>
    </r>
    <r>
      <rPr>
        <vertAlign val="subscript"/>
        <sz val="11"/>
        <color theme="1"/>
        <rFont val="Meiryo UI"/>
        <family val="3"/>
        <charset val="128"/>
      </rPr>
      <t>2</t>
    </r>
    <r>
      <rPr>
        <sz val="11"/>
        <color theme="1"/>
        <rFont val="Meiryo UI"/>
        <family val="3"/>
        <charset val="128"/>
      </rPr>
      <t>排出量（t-CO</t>
    </r>
    <r>
      <rPr>
        <vertAlign val="subscript"/>
        <sz val="11"/>
        <color theme="1"/>
        <rFont val="Meiryo UI"/>
        <family val="3"/>
        <charset val="128"/>
      </rPr>
      <t>2</t>
    </r>
    <r>
      <rPr>
        <sz val="11"/>
        <color theme="1"/>
        <rFont val="Meiryo UI"/>
        <family val="3"/>
        <charset val="128"/>
      </rPr>
      <t>）</t>
    </r>
    <phoneticPr fontId="1"/>
  </si>
  <si>
    <r>
      <t>その他CO</t>
    </r>
    <r>
      <rPr>
        <vertAlign val="subscript"/>
        <sz val="11"/>
        <color theme="1"/>
        <rFont val="Meiryo UI"/>
        <family val="3"/>
        <charset val="128"/>
      </rPr>
      <t>2</t>
    </r>
    <r>
      <rPr>
        <sz val="11"/>
        <color theme="1"/>
        <rFont val="Meiryo UI"/>
        <family val="3"/>
        <charset val="128"/>
      </rPr>
      <t>排出量（t-CO</t>
    </r>
    <r>
      <rPr>
        <vertAlign val="subscript"/>
        <sz val="11"/>
        <color theme="1"/>
        <rFont val="Meiryo UI"/>
        <family val="3"/>
        <charset val="128"/>
      </rPr>
      <t>2</t>
    </r>
    <r>
      <rPr>
        <sz val="11"/>
        <color theme="1"/>
        <rFont val="Meiryo UI"/>
        <family val="3"/>
        <charset val="128"/>
      </rPr>
      <t>）</t>
    </r>
    <phoneticPr fontId="1"/>
  </si>
  <si>
    <t>原料液輸送CO2排出量</t>
    <rPh sb="0" eb="2">
      <t>ゲンリョウ</t>
    </rPh>
    <rPh sb="2" eb="3">
      <t>エキ</t>
    </rPh>
    <rPh sb="3" eb="5">
      <t>ユソウ</t>
    </rPh>
    <rPh sb="8" eb="11">
      <t>ハイシュツリョウ</t>
    </rPh>
    <phoneticPr fontId="1"/>
  </si>
  <si>
    <t>―</t>
    <phoneticPr fontId="1"/>
  </si>
  <si>
    <t>HACCP</t>
    <phoneticPr fontId="1"/>
  </si>
  <si>
    <t>ISO 9001</t>
    <phoneticPr fontId="1"/>
  </si>
  <si>
    <t>ISO 22000</t>
    <phoneticPr fontId="1"/>
  </si>
  <si>
    <t>FSSC 22000</t>
    <phoneticPr fontId="1"/>
  </si>
  <si>
    <t>GMP</t>
    <phoneticPr fontId="1"/>
  </si>
  <si>
    <t>Halal</t>
    <phoneticPr fontId="1"/>
  </si>
  <si>
    <t>SQF</t>
    <phoneticPr fontId="1"/>
  </si>
  <si>
    <t>ISO 45001</t>
    <phoneticPr fontId="1"/>
  </si>
  <si>
    <t>N/A</t>
  </si>
  <si>
    <t>◯</t>
    <phoneticPr fontId="1"/>
  </si>
  <si>
    <t>-</t>
  </si>
  <si>
    <t>-</t>
    <phoneticPr fontId="1"/>
  </si>
  <si>
    <t>ー</t>
  </si>
  <si>
    <t>5.8%</t>
    <phoneticPr fontId="1"/>
  </si>
  <si>
    <t xml:space="preserve">
ー
</t>
  </si>
  <si>
    <t>－</t>
  </si>
  <si>
    <t>Contents</t>
    <phoneticPr fontId="1"/>
  </si>
  <si>
    <t>Environmental data</t>
    <phoneticPr fontId="1"/>
  </si>
  <si>
    <t>Social data</t>
    <phoneticPr fontId="1"/>
  </si>
  <si>
    <t>Governance data</t>
    <phoneticPr fontId="1"/>
  </si>
  <si>
    <t>Environmental data</t>
  </si>
  <si>
    <t>1. Status of ISO 14001 environmental certification</t>
    <phoneticPr fontId="1"/>
  </si>
  <si>
    <t>Yakult Honsha plants and bottling
companies in Japan (13 plants in total)</t>
    <phoneticPr fontId="1"/>
  </si>
  <si>
    <t>Plants outside Japan (28 plants in total)</t>
    <phoneticPr fontId="1"/>
  </si>
  <si>
    <t>Certified sites</t>
    <phoneticPr fontId="1"/>
  </si>
  <si>
    <t>Certification rate</t>
    <phoneticPr fontId="1"/>
  </si>
  <si>
    <t>2. Food loss and waste recycling results</t>
    <phoneticPr fontId="1"/>
  </si>
  <si>
    <t>Volume generated (t)</t>
    <phoneticPr fontId="1"/>
  </si>
  <si>
    <t>Volume recycled (t)</t>
    <phoneticPr fontId="1"/>
  </si>
  <si>
    <t>Recycling, etc. rate (%)</t>
    <phoneticPr fontId="1"/>
  </si>
  <si>
    <t>Recycling applications</t>
    <phoneticPr fontId="1"/>
  </si>
  <si>
    <t>Fiscal year</t>
    <phoneticPr fontId="1"/>
  </si>
  <si>
    <t>Fertilizer, animal feeds, etc.</t>
    <phoneticPr fontId="1"/>
  </si>
  <si>
    <t>Methane, animal feeds, etc.</t>
    <phoneticPr fontId="1"/>
  </si>
  <si>
    <t>●Fiscal 2023</t>
    <phoneticPr fontId="1"/>
  </si>
  <si>
    <t>Chemical</t>
    <phoneticPr fontId="1"/>
  </si>
  <si>
    <t>Amount handled
(kg/year)</t>
    <phoneticPr fontId="1"/>
  </si>
  <si>
    <t>Amount released
(kg/year)</t>
    <phoneticPr fontId="1"/>
  </si>
  <si>
    <t>Amount transferred
(kg/year)</t>
    <phoneticPr fontId="1"/>
  </si>
  <si>
    <t>PRTR Act</t>
    <phoneticPr fontId="1"/>
  </si>
  <si>
    <t>Tokyo
Metropolitan
Ordinance</t>
    <phoneticPr fontId="1"/>
  </si>
  <si>
    <t>Chloroform</t>
    <phoneticPr fontId="1"/>
  </si>
  <si>
    <t>Methanol</t>
    <phoneticPr fontId="1"/>
  </si>
  <si>
    <t>Sulfuric acid</t>
    <phoneticPr fontId="1"/>
  </si>
  <si>
    <t>Note: The chemicals are primarily used as reaction solvents and extraction solvents. Sulfuric acid is used to adjust pH, etc. The figures stated above were reported to the government and Tokyo officials.</t>
    <phoneticPr fontId="1"/>
  </si>
  <si>
    <t>●Fiscal 2022</t>
    <phoneticPr fontId="1"/>
  </si>
  <si>
    <t>●Fiscal 2021</t>
    <phoneticPr fontId="1"/>
  </si>
  <si>
    <t>Note: The chemicals are primarily used as reaction solvents and extraction solvents. Sulfuric acid is used to adjust pH, etc. The figures stated above were reported to the government and Tokyo officials.</t>
  </si>
  <si>
    <t>●Fiscal 2020</t>
    <phoneticPr fontId="1"/>
  </si>
  <si>
    <t>Sulfuric acid</t>
  </si>
  <si>
    <t>●Fiscal 2024</t>
    <phoneticPr fontId="1"/>
  </si>
  <si>
    <t>3. Substances used by the Yakult Central Institute (Kunitachi City, Tokyo)</t>
    <phoneticPr fontId="1"/>
  </si>
  <si>
    <t>4. Container and packaging obligatory recycling volumes</t>
    <phoneticPr fontId="1"/>
  </si>
  <si>
    <t>Container and packaging type</t>
    <phoneticPr fontId="1"/>
  </si>
  <si>
    <t>Glass bottles (t)</t>
    <phoneticPr fontId="1"/>
  </si>
  <si>
    <t>PET plastic bottles (t)</t>
    <phoneticPr fontId="1"/>
  </si>
  <si>
    <t>Plastic containers and packaging (t)</t>
    <phoneticPr fontId="1"/>
  </si>
  <si>
    <t>Paper containers and packaging (t)</t>
    <phoneticPr fontId="1"/>
  </si>
  <si>
    <t>FY2020</t>
    <phoneticPr fontId="1"/>
  </si>
  <si>
    <t>FY2021</t>
    <phoneticPr fontId="1"/>
  </si>
  <si>
    <t>FY2022</t>
    <phoneticPr fontId="1"/>
  </si>
  <si>
    <t>FY2023</t>
    <phoneticPr fontId="1"/>
  </si>
  <si>
    <t>FY2024</t>
    <phoneticPr fontId="1"/>
  </si>
  <si>
    <t>Total</t>
  </si>
  <si>
    <t>Total</t>
    <phoneticPr fontId="1"/>
  </si>
  <si>
    <t>●Environmental accounting results</t>
    <phoneticPr fontId="1"/>
  </si>
  <si>
    <t>Item</t>
    <phoneticPr fontId="1"/>
  </si>
  <si>
    <t>Main activities</t>
    <phoneticPr fontId="1"/>
  </si>
  <si>
    <t>(millions of yen)</t>
    <phoneticPr fontId="1"/>
  </si>
  <si>
    <t>Investment</t>
    <phoneticPr fontId="1"/>
  </si>
  <si>
    <t>Expense</t>
    <phoneticPr fontId="1"/>
  </si>
  <si>
    <t>(1) Business area costs</t>
    <phoneticPr fontId="1"/>
  </si>
  <si>
    <t>1. Pollution prevention costs</t>
    <phoneticPr fontId="1"/>
  </si>
  <si>
    <t>Prevention of water contamination, atmospheric pollution and soil contamination</t>
    <phoneticPr fontId="1"/>
  </si>
  <si>
    <t>2. Global environment conservation costs</t>
    <phoneticPr fontId="1"/>
  </si>
  <si>
    <r>
      <t>Reduction of CO</t>
    </r>
    <r>
      <rPr>
        <vertAlign val="subscript"/>
        <sz val="10"/>
        <color theme="1"/>
        <rFont val="Meiryo UI"/>
        <family val="3"/>
        <charset val="128"/>
      </rPr>
      <t>2</t>
    </r>
    <r>
      <rPr>
        <sz val="10"/>
        <color theme="1"/>
        <rFont val="Meiryo UI"/>
        <family val="3"/>
        <charset val="128"/>
      </rPr>
      <t>, energy conservation, solar power generation equipment</t>
    </r>
    <phoneticPr fontId="1"/>
  </si>
  <si>
    <t>3. Resource recycling costs</t>
    <phoneticPr fontId="1"/>
  </si>
  <si>
    <t>Containers and Packaging Recycling Act commissioned recycling fees, vending machine overhaul</t>
    <phoneticPr fontId="1"/>
  </si>
  <si>
    <t>(3) Administration costs</t>
  </si>
  <si>
    <t>Plant grounds green area management, environmental management system renovation and maintenance, CSR Report, environmental impacts monitoring expenses, employee environmental education program expenses</t>
    <phoneticPr fontId="1"/>
  </si>
  <si>
    <t>(4) R&amp;D costs</t>
    <phoneticPr fontId="1"/>
  </si>
  <si>
    <t>Consideration of improvements to containers and packaging</t>
    <phoneticPr fontId="1"/>
  </si>
  <si>
    <t>(5) Social activity costs</t>
    <phoneticPr fontId="1"/>
  </si>
  <si>
    <t>Plant vicinity cleanup campaign, donations to organizations engaged in environmental protection activities</t>
    <phoneticPr fontId="1"/>
  </si>
  <si>
    <t>(6) Environmental remediation costs*</t>
    <phoneticPr fontId="1"/>
  </si>
  <si>
    <t>Pollution load levy</t>
    <phoneticPr fontId="1"/>
  </si>
  <si>
    <t>(2) Upstream/downstream costs</t>
    <phoneticPr fontId="1"/>
  </si>
  <si>
    <t>* Environmental remediation costs = pollution load levy
This is a special charge levied on operators of facilities that generate soot, etc., and other specified facilities as a means of gathering a portion of the funds required for the distribution of compensation based on Japan’s pollution-related health damage compensation system.
Note: Because the figures are rounded off, the sum of the breakdown figures and the total may not match.</t>
    <phoneticPr fontId="1"/>
  </si>
  <si>
    <t>Type of benefit</t>
    <phoneticPr fontId="1"/>
  </si>
  <si>
    <t>Reduction of waste disposal costs associated with recycling</t>
    <phoneticPr fontId="1"/>
  </si>
  <si>
    <t>Income from recycling</t>
    <phoneticPr fontId="1"/>
  </si>
  <si>
    <t>Cost reductions resulting from resource conservation</t>
    <phoneticPr fontId="1"/>
  </si>
  <si>
    <t>Cost reductions resulting from energy conservation</t>
    <phoneticPr fontId="1"/>
  </si>
  <si>
    <t>Cost reductions resulting from packaging weight reductions</t>
    <phoneticPr fontId="1"/>
  </si>
  <si>
    <t>Cost reductions resulting from the overhaul and reuse of vending machines</t>
    <phoneticPr fontId="1"/>
  </si>
  <si>
    <t>Gains resulting from green purchasing</t>
    <phoneticPr fontId="1"/>
  </si>
  <si>
    <t>Other</t>
    <phoneticPr fontId="1"/>
  </si>
  <si>
    <t>Note: Numbers are shown rounded to the nearest whole figure, so actual totals may not match the sum of the numbers shown.</t>
    <phoneticPr fontId="1"/>
  </si>
  <si>
    <t>6. Environmental impacts of business activities (From production through delivery)</t>
    <phoneticPr fontId="1"/>
  </si>
  <si>
    <t>●Resource consumption</t>
    <phoneticPr fontId="1"/>
  </si>
  <si>
    <t>Raw materials (t)</t>
    <phoneticPr fontId="1"/>
  </si>
  <si>
    <t>　Skim milk powder (t)</t>
    <phoneticPr fontId="1"/>
  </si>
  <si>
    <t>　Whole milk powder (t)</t>
    <phoneticPr fontId="1"/>
  </si>
  <si>
    <t>Packaging materials (t)</t>
    <phoneticPr fontId="1"/>
  </si>
  <si>
    <t>　Plastic containers (t)</t>
    <phoneticPr fontId="1"/>
  </si>
  <si>
    <t>　Paper cartons (t)</t>
    <phoneticPr fontId="1"/>
  </si>
  <si>
    <t>　Cardboard boxes (t)</t>
    <phoneticPr fontId="1"/>
  </si>
  <si>
    <t>　Other packaging materials (t)</t>
    <phoneticPr fontId="1"/>
  </si>
  <si>
    <r>
      <t>Water (1,000 m</t>
    </r>
    <r>
      <rPr>
        <vertAlign val="superscript"/>
        <sz val="11"/>
        <color theme="1"/>
        <rFont val="Meiryo UI"/>
        <family val="3"/>
        <charset val="128"/>
      </rPr>
      <t>3</t>
    </r>
    <r>
      <rPr>
        <sz val="11"/>
        <color theme="1"/>
        <rFont val="Meiryo UI"/>
        <family val="3"/>
        <charset val="128"/>
      </rPr>
      <t>)</t>
    </r>
    <phoneticPr fontId="1"/>
  </si>
  <si>
    <r>
      <t>　Groundwater (1,000 m</t>
    </r>
    <r>
      <rPr>
        <vertAlign val="superscript"/>
        <sz val="11"/>
        <color theme="1"/>
        <rFont val="Meiryo UI"/>
        <family val="3"/>
        <charset val="128"/>
      </rPr>
      <t>3</t>
    </r>
    <r>
      <rPr>
        <sz val="11"/>
        <color theme="1"/>
        <rFont val="Meiryo UI"/>
        <family val="3"/>
        <charset val="128"/>
      </rPr>
      <t>)</t>
    </r>
    <phoneticPr fontId="1"/>
  </si>
  <si>
    <r>
      <t>　Municipal water (1,000 m</t>
    </r>
    <r>
      <rPr>
        <vertAlign val="superscript"/>
        <sz val="11"/>
        <color theme="1"/>
        <rFont val="Meiryo UI"/>
        <family val="3"/>
        <charset val="128"/>
      </rPr>
      <t>3</t>
    </r>
    <r>
      <rPr>
        <sz val="11"/>
        <color theme="1"/>
        <rFont val="Meiryo UI"/>
        <family val="3"/>
        <charset val="128"/>
      </rPr>
      <t>)</t>
    </r>
    <phoneticPr fontId="1"/>
  </si>
  <si>
    <t>●Energy consumption</t>
    <phoneticPr fontId="1"/>
  </si>
  <si>
    <t>Electric power (1,000 kWh)</t>
    <phoneticPr fontId="1"/>
  </si>
  <si>
    <t>Fuel (crude oil equivalent) (kl)</t>
    <phoneticPr fontId="1"/>
  </si>
  <si>
    <t>●Logistics / Sales</t>
    <phoneticPr fontId="1"/>
  </si>
  <si>
    <t>Light oil (kl)</t>
    <phoneticPr fontId="1"/>
  </si>
  <si>
    <t xml:space="preserve">  Including: Used by a logistics subsidiary (kl)</t>
  </si>
  <si>
    <t>●Production: Wastewater discharged</t>
    <phoneticPr fontId="1"/>
  </si>
  <si>
    <r>
      <t>Wastewater (1,000 m</t>
    </r>
    <r>
      <rPr>
        <vertAlign val="superscript"/>
        <sz val="11"/>
        <color theme="1"/>
        <rFont val="Meiryo UI"/>
        <family val="3"/>
        <charset val="128"/>
      </rPr>
      <t>3</t>
    </r>
    <r>
      <rPr>
        <sz val="11"/>
        <color theme="1"/>
        <rFont val="Meiryo UI"/>
        <family val="3"/>
        <charset val="128"/>
      </rPr>
      <t>)</t>
    </r>
    <phoneticPr fontId="1"/>
  </si>
  <si>
    <r>
      <t>　Public waters (1,000 m</t>
    </r>
    <r>
      <rPr>
        <vertAlign val="superscript"/>
        <sz val="11"/>
        <color theme="1"/>
        <rFont val="Meiryo UI"/>
        <family val="3"/>
        <charset val="128"/>
      </rPr>
      <t>3</t>
    </r>
    <r>
      <rPr>
        <sz val="11"/>
        <color theme="1"/>
        <rFont val="Meiryo UI"/>
        <family val="3"/>
        <charset val="128"/>
      </rPr>
      <t>)</t>
    </r>
    <phoneticPr fontId="1"/>
  </si>
  <si>
    <r>
      <t>　Public sewage (1,000 m</t>
    </r>
    <r>
      <rPr>
        <vertAlign val="superscript"/>
        <sz val="11"/>
        <color theme="1"/>
        <rFont val="Meiryo UI"/>
        <family val="3"/>
        <charset val="128"/>
      </rPr>
      <t>3</t>
    </r>
    <r>
      <rPr>
        <sz val="11"/>
        <color theme="1"/>
        <rFont val="Meiryo UI"/>
        <family val="3"/>
        <charset val="128"/>
      </rPr>
      <t>)</t>
    </r>
    <phoneticPr fontId="1"/>
  </si>
  <si>
    <t>BOD emissions (t)</t>
    <phoneticPr fontId="1"/>
  </si>
  <si>
    <t>●Production: Waste generated</t>
    <phoneticPr fontId="1"/>
  </si>
  <si>
    <t>Waste generated (t)</t>
    <phoneticPr fontId="1"/>
  </si>
  <si>
    <t>Final disposal (t)</t>
    <phoneticPr fontId="1"/>
  </si>
  <si>
    <t>●Production: Atmospheric emissions</t>
    <phoneticPr fontId="1"/>
  </si>
  <si>
    <r>
      <t>CO</t>
    </r>
    <r>
      <rPr>
        <vertAlign val="subscript"/>
        <sz val="11"/>
        <color theme="1"/>
        <rFont val="Meiryo UI"/>
        <family val="3"/>
        <charset val="128"/>
      </rPr>
      <t>2</t>
    </r>
    <r>
      <rPr>
        <vertAlign val="superscript"/>
        <sz val="11"/>
        <color theme="1"/>
        <rFont val="Meiryo UI"/>
        <family val="3"/>
        <charset val="128"/>
      </rPr>
      <t>*2</t>
    </r>
    <r>
      <rPr>
        <sz val="11"/>
        <color theme="1"/>
        <rFont val="Meiryo UI"/>
        <family val="3"/>
        <charset val="128"/>
      </rPr>
      <t>(t)</t>
    </r>
    <phoneticPr fontId="1"/>
  </si>
  <si>
    <r>
      <t>NOx</t>
    </r>
    <r>
      <rPr>
        <vertAlign val="superscript"/>
        <sz val="11"/>
        <color theme="1"/>
        <rFont val="Meiryo UI"/>
        <family val="3"/>
        <charset val="128"/>
      </rPr>
      <t>*1</t>
    </r>
    <r>
      <rPr>
        <sz val="11"/>
        <color theme="1"/>
        <rFont val="Meiryo UI"/>
        <family val="3"/>
        <charset val="128"/>
      </rPr>
      <t xml:space="preserve"> (t)</t>
    </r>
    <phoneticPr fontId="1"/>
  </si>
  <si>
    <t>●Logistics / Sales: Atmospheric emissions</t>
    <phoneticPr fontId="1"/>
  </si>
  <si>
    <t xml:space="preserve">  Including: Used by a logistics subsidiary (t)</t>
    <phoneticPr fontId="1"/>
  </si>
  <si>
    <t>NOx (t)</t>
    <phoneticPr fontId="1"/>
  </si>
  <si>
    <t>Including: Used by a logistics subsidiary (t)</t>
    <phoneticPr fontId="1"/>
  </si>
  <si>
    <t>Scope of calculations: Yakult Honsha Co., Ltd. (including Fukushima Plant, Ibaraki Plant, Fuji Susono Plant, Fuji Susono Pharmaceutical Plant, Hyogo Miki Plant, Saga Plant, Shonan Cosmetics Plant and designated shippers, among others), bottling companies (Yakult Iwate Plant Co., Ltd., Yakult Chiba Plant Co., Ltd., Yakult Fuji Oyama Plant Co., Ltd., Yakult Aichi Plant Co., Ltd., Yakult Okayama Wake Plant Co., Ltd. and Yakult Fukuoka Plant Co., Ltd.).</t>
    <phoneticPr fontId="1"/>
  </si>
  <si>
    <r>
      <t>*2 CO</t>
    </r>
    <r>
      <rPr>
        <vertAlign val="subscript"/>
        <sz val="11"/>
        <color theme="1"/>
        <rFont val="Meiryo UI"/>
        <family val="3"/>
        <charset val="128"/>
      </rPr>
      <t>2</t>
    </r>
    <r>
      <rPr>
        <sz val="11"/>
        <color theme="1"/>
        <rFont val="Meiryo UI"/>
        <family val="3"/>
        <charset val="128"/>
      </rPr>
      <t xml:space="preserve"> emission levels use the adjusted emission coefficients provided by each power company.</t>
    </r>
    <phoneticPr fontId="1"/>
  </si>
  <si>
    <t>Note: Itemized figures are rounded up or down, so sums may not match totals.</t>
    <phoneticPr fontId="1"/>
  </si>
  <si>
    <r>
      <t>7. CO</t>
    </r>
    <r>
      <rPr>
        <b/>
        <vertAlign val="subscript"/>
        <sz val="11"/>
        <color theme="1"/>
        <rFont val="Meiryo UI"/>
        <family val="3"/>
        <charset val="128"/>
      </rPr>
      <t>2</t>
    </r>
    <r>
      <rPr>
        <b/>
        <sz val="11"/>
        <color theme="1"/>
        <rFont val="Meiryo UI"/>
        <family val="3"/>
        <charset val="128"/>
      </rPr>
      <t xml:space="preserve"> emissions in fiscal 2024</t>
    </r>
    <phoneticPr fontId="1"/>
  </si>
  <si>
    <t>Scope 1</t>
    <phoneticPr fontId="1"/>
  </si>
  <si>
    <t>(t-CO2)</t>
    <phoneticPr fontId="1"/>
  </si>
  <si>
    <t>Scope 2</t>
    <phoneticPr fontId="1"/>
  </si>
  <si>
    <t>Scope 3</t>
    <phoneticPr fontId="1"/>
  </si>
  <si>
    <t>Yakult Honsha</t>
    <phoneticPr fontId="26"/>
  </si>
  <si>
    <t>Consolidated subsidiaries (Japan)</t>
    <phoneticPr fontId="26"/>
  </si>
  <si>
    <t>Consolidated subsidiaries (overseas)</t>
    <phoneticPr fontId="26"/>
  </si>
  <si>
    <t>Total</t>
    <phoneticPr fontId="26"/>
  </si>
  <si>
    <t>Total for Scope 1, 2 and 3</t>
    <phoneticPr fontId="1"/>
  </si>
  <si>
    <t>Plants*</t>
    <phoneticPr fontId="26"/>
  </si>
  <si>
    <t>Yakult Central Institute</t>
    <phoneticPr fontId="26"/>
  </si>
  <si>
    <t>Head office/branches</t>
    <phoneticPr fontId="26"/>
  </si>
  <si>
    <t>Pharmaceutical branches</t>
    <phoneticPr fontId="26"/>
  </si>
  <si>
    <t>Logistics department</t>
    <phoneticPr fontId="26"/>
  </si>
  <si>
    <t>Bottling companies</t>
    <phoneticPr fontId="26"/>
  </si>
  <si>
    <t>Marketing companies</t>
    <phoneticPr fontId="26"/>
  </si>
  <si>
    <t>Other</t>
    <phoneticPr fontId="26"/>
  </si>
  <si>
    <t>Plants/business sites</t>
    <phoneticPr fontId="26"/>
  </si>
  <si>
    <t>* Including plants that produce cosmetics and pharmaceuticals</t>
    <phoneticPr fontId="1"/>
  </si>
  <si>
    <t>Category</t>
    <phoneticPr fontId="1"/>
  </si>
  <si>
    <t>Applicable
Y/N</t>
    <phoneticPr fontId="1"/>
  </si>
  <si>
    <t>Calculation method or reason not applicable</t>
    <phoneticPr fontId="1"/>
  </si>
  <si>
    <t>Calculated
result (t)</t>
    <phoneticPr fontId="1"/>
  </si>
  <si>
    <t>Purchased goods and
services</t>
    <phoneticPr fontId="1"/>
  </si>
  <si>
    <t>Y</t>
    <phoneticPr fontId="1"/>
  </si>
  <si>
    <t>Calculated using cost of purchased packaging materials and raw ingredients for Yakult dairy products, pharmaceuticals and cosmetics; purchase price of soft drink, pharmaceutical and cosmetic products; and volume of municipal water use.</t>
    <phoneticPr fontId="1"/>
  </si>
  <si>
    <t>Capital goods</t>
    <phoneticPr fontId="1"/>
  </si>
  <si>
    <t>Calculated using increase in fixed assets for the year from the annual securities report.</t>
    <phoneticPr fontId="1"/>
  </si>
  <si>
    <t>Fuel- and energy-related
activities not included in
Scope 1 or 2</t>
    <phoneticPr fontId="1"/>
  </si>
  <si>
    <t>Calculated using electricity and energy use volume also used in Scope 1 and 2 calculations.</t>
    <phoneticPr fontId="1"/>
  </si>
  <si>
    <t>Upstream transportation
and distribution</t>
    <phoneticPr fontId="1"/>
  </si>
  <si>
    <t>Calculated from transportation scenarios of logistics subsidiaries not included in Scope 1 and 2 and the cost of transporting products to Group companies outside Japan.</t>
    <phoneticPr fontId="1"/>
  </si>
  <si>
    <t>Waste generated in
operations</t>
    <phoneticPr fontId="1"/>
  </si>
  <si>
    <t>Calculated using weight of waste and volume of wastewater discharged at each business site.</t>
    <phoneticPr fontId="1"/>
  </si>
  <si>
    <t>Business travel</t>
    <phoneticPr fontId="1"/>
  </si>
  <si>
    <t>Calculated using number of employees.</t>
    <phoneticPr fontId="1"/>
  </si>
  <si>
    <t>Employee commuting</t>
    <phoneticPr fontId="1"/>
  </si>
  <si>
    <t>Calculated using number of employees at each business site.</t>
    <phoneticPr fontId="1"/>
  </si>
  <si>
    <t>Upstream leased assets</t>
    <phoneticPr fontId="1"/>
  </si>
  <si>
    <t>Calculated using energy consumption of vending machines that
are upstream leased assets.</t>
    <phoneticPr fontId="1"/>
  </si>
  <si>
    <t>Downstream transportation and distribution</t>
    <phoneticPr fontId="1"/>
  </si>
  <si>
    <t>Calculated from scenarios for transportation from customer distribution centers to individual stores.</t>
    <phoneticPr fontId="1"/>
  </si>
  <si>
    <t>Processing of sold products</t>
    <phoneticPr fontId="1"/>
  </si>
  <si>
    <t>N</t>
    <phoneticPr fontId="1"/>
  </si>
  <si>
    <t>Our goods are mainly finished food (dairy products, soft drinks), pharmaceutical and cosmetic products that are all consumed, and we have no partially finished products that are later processed. We therefore have no processing-related emissions.</t>
    <phoneticPr fontId="1"/>
  </si>
  <si>
    <t>Use of sold products</t>
    <phoneticPr fontId="1"/>
  </si>
  <si>
    <t>Our goods are mainly finished food (dairy products, soft drinks), pharmaceutical and cosmetic products that are all consumed, and we therefore have no use-related emissions.</t>
    <phoneticPr fontId="1"/>
  </si>
  <si>
    <t>End-of-life treatment of
sold products</t>
    <phoneticPr fontId="1"/>
  </si>
  <si>
    <t>Calculated using the weight of packaging materials for food (dairy products, soft drinks), pharmaceutical and cosmetic products.</t>
    <phoneticPr fontId="1"/>
  </si>
  <si>
    <t>Downstream leased assets</t>
    <phoneticPr fontId="1"/>
  </si>
  <si>
    <t>Calculated using floor space in buildings that are downstream leased assets.</t>
    <phoneticPr fontId="1"/>
  </si>
  <si>
    <t>Calculated from number of dairy products for marketing
companies in Japan in which we have no holdings.</t>
    <phoneticPr fontId="1"/>
  </si>
  <si>
    <t>Franchises</t>
    <phoneticPr fontId="1"/>
  </si>
  <si>
    <t>Investments</t>
    <phoneticPr fontId="1"/>
  </si>
  <si>
    <t>Calculated from issued share ratio of shareholdings.</t>
    <phoneticPr fontId="1"/>
  </si>
  <si>
    <t>Note 1: All Yakult Group consolidated companies</t>
    <phoneticPr fontId="1"/>
  </si>
  <si>
    <t>Note 2: Numbers are shown rounded to the nearest whole figure, so actual totals may not match the sum of the numbers shown.</t>
    <phoneticPr fontId="1"/>
  </si>
  <si>
    <t>8. Scope 3 emissions by category (fiscal 2024)</t>
    <phoneticPr fontId="1"/>
  </si>
  <si>
    <t>Note 2: Emission factors are the adjusted
emission factors of each electric power
company for each year.</t>
    <phoneticPr fontId="1"/>
  </si>
  <si>
    <r>
      <t>9. CO</t>
    </r>
    <r>
      <rPr>
        <b/>
        <vertAlign val="subscript"/>
        <sz val="11"/>
        <color theme="1"/>
        <rFont val="Meiryo UI"/>
        <family val="3"/>
        <charset val="128"/>
      </rPr>
      <t>2</t>
    </r>
    <r>
      <rPr>
        <b/>
        <sz val="11"/>
        <color theme="1"/>
        <rFont val="Meiryo UI"/>
        <family val="3"/>
        <charset val="128"/>
      </rPr>
      <t xml:space="preserve"> emissions and CO</t>
    </r>
    <r>
      <rPr>
        <b/>
        <vertAlign val="subscript"/>
        <sz val="11"/>
        <color theme="1"/>
        <rFont val="Meiryo UI"/>
        <family val="3"/>
        <charset val="128"/>
      </rPr>
      <t>2</t>
    </r>
    <r>
      <rPr>
        <b/>
        <sz val="11"/>
        <color theme="1"/>
        <rFont val="Meiryo UI"/>
        <family val="3"/>
        <charset val="128"/>
      </rPr>
      <t xml:space="preserve"> emissions per production unit by Yakult Honsha plants and bottling companies (Scope 1 + Scope 2)</t>
    </r>
    <phoneticPr fontId="1"/>
  </si>
  <si>
    <r>
      <t>Note 3: Yakult has no CO</t>
    </r>
    <r>
      <rPr>
        <vertAlign val="subscript"/>
        <sz val="11"/>
        <color theme="1"/>
        <rFont val="Meiryo UI"/>
        <family val="3"/>
        <charset val="128"/>
      </rPr>
      <t>2</t>
    </r>
    <r>
      <rPr>
        <sz val="11"/>
        <color theme="1"/>
        <rFont val="Meiryo UI"/>
        <family val="3"/>
        <charset val="128"/>
      </rPr>
      <t xml:space="preserve"> emissions from
biological sources.</t>
    </r>
    <phoneticPr fontId="1"/>
  </si>
  <si>
    <r>
      <t>CO</t>
    </r>
    <r>
      <rPr>
        <vertAlign val="subscript"/>
        <sz val="11"/>
        <color theme="1"/>
        <rFont val="Meiryo UI"/>
        <family val="3"/>
        <charset val="128"/>
      </rPr>
      <t>2</t>
    </r>
    <r>
      <rPr>
        <sz val="11"/>
        <color theme="1"/>
        <rFont val="Meiryo UI"/>
        <family val="3"/>
        <charset val="128"/>
      </rPr>
      <t xml:space="preserve"> emissions (fuel-related, Scope 1)（t-CO</t>
    </r>
    <r>
      <rPr>
        <vertAlign val="subscript"/>
        <sz val="11"/>
        <color theme="1"/>
        <rFont val="Meiryo UI"/>
        <family val="3"/>
        <charset val="128"/>
      </rPr>
      <t>2</t>
    </r>
    <r>
      <rPr>
        <sz val="11"/>
        <color theme="1"/>
        <rFont val="Meiryo UI"/>
        <family val="3"/>
        <charset val="128"/>
      </rPr>
      <t>）</t>
    </r>
    <phoneticPr fontId="1"/>
  </si>
  <si>
    <r>
      <t>CO</t>
    </r>
    <r>
      <rPr>
        <vertAlign val="subscript"/>
        <sz val="11"/>
        <color theme="1"/>
        <rFont val="Meiryo UI"/>
        <family val="3"/>
        <charset val="128"/>
      </rPr>
      <t>2</t>
    </r>
    <r>
      <rPr>
        <sz val="11"/>
        <color theme="1"/>
        <rFont val="Meiryo UI"/>
        <family val="3"/>
        <charset val="128"/>
      </rPr>
      <t xml:space="preserve"> emissions (electric power-related, Scope 2)（t-CO</t>
    </r>
    <r>
      <rPr>
        <vertAlign val="subscript"/>
        <sz val="11"/>
        <color theme="1"/>
        <rFont val="Meiryo UI"/>
        <family val="3"/>
        <charset val="128"/>
      </rPr>
      <t>2</t>
    </r>
    <r>
      <rPr>
        <sz val="11"/>
        <color theme="1"/>
        <rFont val="Meiryo UI"/>
        <family val="3"/>
        <charset val="128"/>
      </rPr>
      <t>）</t>
    </r>
    <phoneticPr fontId="1"/>
  </si>
  <si>
    <r>
      <t>CO</t>
    </r>
    <r>
      <rPr>
        <vertAlign val="subscript"/>
        <sz val="11"/>
        <color theme="1"/>
        <rFont val="Meiryo UI"/>
        <family val="3"/>
        <charset val="128"/>
      </rPr>
      <t>2</t>
    </r>
    <r>
      <rPr>
        <sz val="11"/>
        <color theme="1"/>
        <rFont val="Meiryo UI"/>
        <family val="3"/>
        <charset val="128"/>
      </rPr>
      <t xml:space="preserve"> emissions per production unit（t-CO₂/kl）</t>
    </r>
    <phoneticPr fontId="1"/>
  </si>
  <si>
    <t xml:space="preserve">Note: </t>
    <phoneticPr fontId="1"/>
  </si>
  <si>
    <t>Crude oil equivalent (fuel-related, Scope 1)（kl）</t>
    <phoneticPr fontId="1"/>
  </si>
  <si>
    <t>Crude oil equivalent (electric power-related, Scope 2)（kl）</t>
    <phoneticPr fontId="1"/>
  </si>
  <si>
    <t>Energy use per production unit (kl (crude oil)/kl (products))</t>
    <phoneticPr fontId="1"/>
  </si>
  <si>
    <t>When doing calculations per production unit, crude oil equivalents are calculated using data from bottling companies and five Yakult Honsha plants, excluding plants that produce cosmetics and pharmaceuticals.</t>
    <phoneticPr fontId="1"/>
  </si>
  <si>
    <r>
      <t>Logistics subsidiary CO</t>
    </r>
    <r>
      <rPr>
        <vertAlign val="subscript"/>
        <sz val="11"/>
        <rFont val="Meiryo UI"/>
        <family val="3"/>
        <charset val="128"/>
      </rPr>
      <t>2</t>
    </r>
    <r>
      <rPr>
        <sz val="11"/>
        <rFont val="Meiryo UI"/>
        <family val="3"/>
        <charset val="128"/>
      </rPr>
      <t xml:space="preserve"> emissions (Scope 1) (t-CO</t>
    </r>
    <r>
      <rPr>
        <vertAlign val="subscript"/>
        <sz val="11"/>
        <rFont val="Meiryo UI"/>
        <family val="3"/>
        <charset val="128"/>
      </rPr>
      <t>2</t>
    </r>
    <r>
      <rPr>
        <sz val="11"/>
        <rFont val="Meiryo UI"/>
        <family val="3"/>
        <charset val="128"/>
      </rPr>
      <t>)</t>
    </r>
    <phoneticPr fontId="1"/>
  </si>
  <si>
    <r>
      <t>Other CO</t>
    </r>
    <r>
      <rPr>
        <vertAlign val="subscript"/>
        <sz val="11"/>
        <rFont val="Meiryo UI"/>
        <family val="3"/>
        <charset val="128"/>
      </rPr>
      <t>2</t>
    </r>
    <r>
      <rPr>
        <sz val="11"/>
        <rFont val="Meiryo UI"/>
        <family val="3"/>
        <charset val="128"/>
      </rPr>
      <t xml:space="preserve"> emissions (Scope 1) (t-CO</t>
    </r>
    <r>
      <rPr>
        <vertAlign val="subscript"/>
        <sz val="11"/>
        <rFont val="Meiryo UI"/>
        <family val="3"/>
        <charset val="128"/>
      </rPr>
      <t>2</t>
    </r>
    <r>
      <rPr>
        <sz val="11"/>
        <rFont val="Meiryo UI"/>
        <family val="3"/>
        <charset val="128"/>
      </rPr>
      <t>)</t>
    </r>
    <phoneticPr fontId="1"/>
  </si>
  <si>
    <r>
      <t>Tokyo Distribution Center CO</t>
    </r>
    <r>
      <rPr>
        <vertAlign val="subscript"/>
        <sz val="11"/>
        <rFont val="Meiryo UI"/>
        <family val="3"/>
        <charset val="128"/>
      </rPr>
      <t>2</t>
    </r>
    <r>
      <rPr>
        <sz val="11"/>
        <rFont val="Meiryo UI"/>
        <family val="3"/>
        <charset val="128"/>
      </rPr>
      <t xml:space="preserve"> emissions (Scope 2) (t-CO</t>
    </r>
    <r>
      <rPr>
        <vertAlign val="subscript"/>
        <sz val="11"/>
        <rFont val="Meiryo UI"/>
        <family val="3"/>
        <charset val="128"/>
      </rPr>
      <t>2</t>
    </r>
    <r>
      <rPr>
        <sz val="11"/>
        <rFont val="Meiryo UI"/>
        <family val="3"/>
        <charset val="128"/>
      </rPr>
      <t>)</t>
    </r>
    <phoneticPr fontId="1"/>
  </si>
  <si>
    <t>Logistics subsidiary</t>
  </si>
  <si>
    <t>Others</t>
    <phoneticPr fontId="1"/>
  </si>
  <si>
    <t>●Logistics diesel fuel use and NOx emissions (fiscal 2024)</t>
    <phoneticPr fontId="1"/>
  </si>
  <si>
    <t>12. Introduction of environment-friendly sales equipment</t>
    <phoneticPr fontId="1"/>
  </si>
  <si>
    <t>Route delivery trucks with internal
container collection spaces</t>
    <phoneticPr fontId="1"/>
  </si>
  <si>
    <t>Route delivery trucks with roofmounted
container collection kits</t>
    <phoneticPr fontId="1"/>
  </si>
  <si>
    <t>Empty container collection boxes for
vending machines</t>
    <phoneticPr fontId="1"/>
  </si>
  <si>
    <t>Heat-pump-type vending machines
(incl. hybrid heat-pump-type ones)</t>
    <phoneticPr fontId="1"/>
  </si>
  <si>
    <t>Overhauled vending machines</t>
    <phoneticPr fontId="1"/>
  </si>
  <si>
    <t>Electric vehicles*
(delivery vehicles used by Yakult Ladies)</t>
    <phoneticPr fontId="1"/>
  </si>
  <si>
    <t>* Cumulative total number introduced: 3,144 (as of March 2025)</t>
    <phoneticPr fontId="1"/>
  </si>
  <si>
    <t>13. Amount of specified plastic-containing products distributed</t>
    <phoneticPr fontId="1"/>
  </si>
  <si>
    <t>Amount distributed (tons)</t>
    <phoneticPr fontId="1"/>
  </si>
  <si>
    <t>(excluding biomass plastics)</t>
    <phoneticPr fontId="1"/>
  </si>
  <si>
    <t>Compared to previous year (%)</t>
    <phoneticPr fontId="1"/>
  </si>
  <si>
    <t>Amount reduced (tons)</t>
    <phoneticPr fontId="1"/>
  </si>
  <si>
    <t>* Fiscal 2025 figures are targets.</t>
    <phoneticPr fontId="1"/>
  </si>
  <si>
    <r>
      <t>2025</t>
    </r>
    <r>
      <rPr>
        <vertAlign val="superscript"/>
        <sz val="11"/>
        <rFont val="Meiryo UI"/>
        <family val="3"/>
        <charset val="128"/>
      </rPr>
      <t>*</t>
    </r>
    <phoneticPr fontId="1"/>
  </si>
  <si>
    <t>Industrial waste and byproducts from
plastic-using products</t>
    <phoneticPr fontId="1"/>
  </si>
  <si>
    <t>Compared to
previous year</t>
    <phoneticPr fontId="1"/>
  </si>
  <si>
    <t>Amount reduced</t>
    <phoneticPr fontId="1"/>
  </si>
  <si>
    <t>Recycling rate</t>
    <phoneticPr fontId="1"/>
  </si>
  <si>
    <t>8,660 tons</t>
    <phoneticPr fontId="1"/>
  </si>
  <si>
    <t>Amount of which recycled internally: 322 tons</t>
    <phoneticPr fontId="1"/>
  </si>
  <si>
    <t>8,304 tons</t>
    <phoneticPr fontId="1"/>
  </si>
  <si>
    <t>Amount of which recycled internally: 533 tons</t>
    <phoneticPr fontId="1"/>
  </si>
  <si>
    <t>9,055 tons</t>
    <phoneticPr fontId="1"/>
  </si>
  <si>
    <t>Amount of which recycled internally: 521 tons</t>
    <phoneticPr fontId="1"/>
  </si>
  <si>
    <t>8,209 tons</t>
    <phoneticPr fontId="1"/>
  </si>
  <si>
    <t>Amount of which recycled internally: 359 tons</t>
    <phoneticPr fontId="1"/>
  </si>
  <si>
    <t>356 tons</t>
    <phoneticPr fontId="1"/>
  </si>
  <si>
    <t>846 tons</t>
    <phoneticPr fontId="1"/>
  </si>
  <si>
    <t>–751 tons</t>
    <phoneticPr fontId="1"/>
  </si>
  <si>
    <t>15. Assessment of water risk using WRI Aqueduct in areas with production bases</t>
    <phoneticPr fontId="1"/>
  </si>
  <si>
    <t>Risk</t>
    <phoneticPr fontId="1"/>
  </si>
  <si>
    <r>
      <t>Current</t>
    </r>
    <r>
      <rPr>
        <vertAlign val="superscript"/>
        <sz val="11"/>
        <color theme="1"/>
        <rFont val="Meiryo UI"/>
        <family val="3"/>
        <charset val="128"/>
      </rPr>
      <t>*1</t>
    </r>
    <phoneticPr fontId="1"/>
  </si>
  <si>
    <r>
      <t>Future (2080)</t>
    </r>
    <r>
      <rPr>
        <vertAlign val="superscript"/>
        <sz val="11"/>
        <color theme="1"/>
        <rFont val="Meiryo UI"/>
        <family val="3"/>
        <charset val="128"/>
      </rPr>
      <t>*2</t>
    </r>
    <phoneticPr fontId="1"/>
  </si>
  <si>
    <t>Bases in Japan</t>
    <phoneticPr fontId="1"/>
  </si>
  <si>
    <t>Bases outside Japan</t>
    <phoneticPr fontId="1"/>
  </si>
  <si>
    <t>Extremely high (4–5)</t>
    <phoneticPr fontId="1"/>
  </si>
  <si>
    <t>High (3–4)</t>
    <phoneticPr fontId="1"/>
  </si>
  <si>
    <t>Medium to high (2–3)</t>
    <phoneticPr fontId="1"/>
  </si>
  <si>
    <t>Low to medium (1–2)</t>
    <phoneticPr fontId="1"/>
  </si>
  <si>
    <t>Low (0–1)</t>
    <phoneticPr fontId="1"/>
  </si>
  <si>
    <t>*1 Baseline Water Stress (Total, overall water risk)</t>
    <phoneticPr fontId="1"/>
  </si>
  <si>
    <t>*2 Future Projection Water Stress (2080, pessimistic)</t>
    <phoneticPr fontId="1"/>
  </si>
  <si>
    <t>Water risk assessment in areas with supplier bases (WRI Aqueduct: Future Projections/2040/Pessimistic)</t>
    <phoneticPr fontId="1"/>
  </si>
  <si>
    <t>Supplier bases</t>
    <phoneticPr fontId="1"/>
  </si>
  <si>
    <t>Note: Water risk assessment in areas with
supplier bases conducted in fiscal 2020</t>
    <phoneticPr fontId="1"/>
  </si>
  <si>
    <t>16. Water risk survey cost</t>
    <phoneticPr fontId="1"/>
  </si>
  <si>
    <t>Cost
(millions of yen)</t>
    <phoneticPr fontId="1"/>
  </si>
  <si>
    <t>17. Water use at Yakult Honsha plants and bottling companies (total and per production unit)</t>
    <phoneticPr fontId="1"/>
  </si>
  <si>
    <r>
      <t>Yakult Honsha plants water use (1,000 m</t>
    </r>
    <r>
      <rPr>
        <vertAlign val="superscript"/>
        <sz val="11"/>
        <color theme="1"/>
        <rFont val="Meiryo UI"/>
        <family val="3"/>
        <charset val="128"/>
      </rPr>
      <t>3</t>
    </r>
    <r>
      <rPr>
        <sz val="11"/>
        <color theme="1"/>
        <rFont val="Meiryo UI"/>
        <family val="3"/>
        <charset val="128"/>
      </rPr>
      <t>)</t>
    </r>
    <phoneticPr fontId="1"/>
  </si>
  <si>
    <r>
      <t>Bottling companies water use (1,000 m</t>
    </r>
    <r>
      <rPr>
        <vertAlign val="superscript"/>
        <sz val="11"/>
        <color theme="1"/>
        <rFont val="Meiryo UI"/>
        <family val="3"/>
        <charset val="128"/>
      </rPr>
      <t>3</t>
    </r>
    <r>
      <rPr>
        <sz val="11"/>
        <color theme="1"/>
        <rFont val="Meiryo UI"/>
        <family val="3"/>
        <charset val="128"/>
      </rPr>
      <t>)</t>
    </r>
    <phoneticPr fontId="1"/>
  </si>
  <si>
    <r>
      <t>Water use per production unit (m</t>
    </r>
    <r>
      <rPr>
        <vertAlign val="superscript"/>
        <sz val="11"/>
        <color theme="1"/>
        <rFont val="Meiryo UI"/>
        <family val="3"/>
        <charset val="128"/>
      </rPr>
      <t>3</t>
    </r>
    <r>
      <rPr>
        <sz val="11"/>
        <color theme="1"/>
        <rFont val="Meiryo UI"/>
        <family val="3"/>
        <charset val="128"/>
      </rPr>
      <t>/kl)</t>
    </r>
    <phoneticPr fontId="1"/>
  </si>
  <si>
    <t>Note:</t>
    <phoneticPr fontId="1"/>
  </si>
  <si>
    <t>Water use per production unit is calculated using data from bottling companies and five Yakult Honsha plants, excluding plants that produce cosmetics and pharmaceuticals.</t>
    <phoneticPr fontId="1"/>
  </si>
  <si>
    <t>18. Assessment of biodiversity around production bases</t>
    <phoneticPr fontId="1"/>
  </si>
  <si>
    <t>Plant</t>
    <phoneticPr fontId="1"/>
  </si>
  <si>
    <t>River basin</t>
    <phoneticPr fontId="1"/>
  </si>
  <si>
    <t>Assessment using IBAT
(circumference: 50 km)</t>
    <phoneticPr fontId="1"/>
  </si>
  <si>
    <t>No. of 
freshwater
fish species</t>
    <phoneticPr fontId="1"/>
  </si>
  <si>
    <t>Notes on biodiversity (ecological risk)</t>
    <phoneticPr fontId="1"/>
  </si>
  <si>
    <t>No. of
endangered
freshwater
species (IUCNdesignated)</t>
    <phoneticPr fontId="1"/>
  </si>
  <si>
    <t>Fukushima Plant</t>
    <phoneticPr fontId="1"/>
  </si>
  <si>
    <t>Hyogo Miki Plant</t>
    <phoneticPr fontId="1"/>
  </si>
  <si>
    <t>Ibaraki Plant</t>
  </si>
  <si>
    <t>Fuji Susono Plant, Fuji Susono Pharmaceutical Plant</t>
    <phoneticPr fontId="1"/>
  </si>
  <si>
    <t>Saga Plant</t>
    <phoneticPr fontId="1"/>
  </si>
  <si>
    <t>Yakult Iwate Plant</t>
    <phoneticPr fontId="1"/>
  </si>
  <si>
    <t>Yakult Chiba Plant</t>
    <phoneticPr fontId="1"/>
  </si>
  <si>
    <t>Yakult Aichi Plant</t>
    <phoneticPr fontId="1"/>
  </si>
  <si>
    <t>Yakult Okayama Wake Plant</t>
    <phoneticPr fontId="1"/>
  </si>
  <si>
    <t>Yakult Fukuoka Plant</t>
  </si>
  <si>
    <t>Shonan Cosmetics Plant</t>
    <phoneticPr fontId="1"/>
  </si>
  <si>
    <t>Yakult Fuji Oyama
Plant</t>
    <phoneticPr fontId="1"/>
  </si>
  <si>
    <t>Entire Abukuma
River basin including
Surikami River</t>
    <phoneticPr fontId="1"/>
  </si>
  <si>
    <t>Kako River basin, Muko
River basin, Yodo River
basin, around Kobe City</t>
    <phoneticPr fontId="1"/>
  </si>
  <si>
    <t>Tone River system</t>
    <phoneticPr fontId="1"/>
  </si>
  <si>
    <t>Kano River basin</t>
    <phoneticPr fontId="1"/>
  </si>
  <si>
    <t>Chikugo River system</t>
    <phoneticPr fontId="1"/>
  </si>
  <si>
    <t>Kitakami River system</t>
    <phoneticPr fontId="1"/>
  </si>
  <si>
    <t>Tone River basin</t>
    <phoneticPr fontId="1"/>
  </si>
  <si>
    <t>Ayuzawa River, Sugawa
River basins</t>
    <phoneticPr fontId="1"/>
  </si>
  <si>
    <t>Kiso River, Yahagi River,
Shonai River basins</t>
    <phoneticPr fontId="1"/>
  </si>
  <si>
    <t>Yoshii River basin</t>
    <phoneticPr fontId="1"/>
  </si>
  <si>
    <t>Chikugo River basin</t>
    <phoneticPr fontId="1"/>
  </si>
  <si>
    <t>Sagami River and
Hikiji River basins</t>
    <phoneticPr fontId="1"/>
  </si>
  <si>
    <r>
      <t xml:space="preserve">The </t>
    </r>
    <r>
      <rPr>
        <b/>
        <sz val="11"/>
        <color theme="1"/>
        <rFont val="Meiryo UI"/>
        <family val="3"/>
        <charset val="128"/>
      </rPr>
      <t>Abukuma River</t>
    </r>
    <r>
      <rPr>
        <sz val="11"/>
        <color theme="1"/>
        <rFont val="Meiryo UI"/>
        <family val="3"/>
        <charset val="128"/>
      </rPr>
      <t>, located within 10 km of the plant, has been designated a Key Biodiversity Area (KBA) by international NGOs, and the surrounding river basin may be inhabited by IUCN-designated endangered species of freshwater fish like the dwarf topmouth minnow and ninespine stickleback (freshwater type).</t>
    </r>
    <phoneticPr fontId="1"/>
  </si>
  <si>
    <t>There are no designated KBAs within 10 km of the plant, but the surrounding river basin may be inhabited by IUCN-designated endangered species of freshwater fish like the deepbody bitterling, Japanese white crucian carp and Japanese eel.</t>
    <phoneticPr fontId="1"/>
  </si>
  <si>
    <r>
      <t xml:space="preserve">The </t>
    </r>
    <r>
      <rPr>
        <b/>
        <sz val="11"/>
        <color theme="1"/>
        <rFont val="Meiryo UI"/>
        <family val="3"/>
        <charset val="128"/>
      </rPr>
      <t>Watarase Yusuichi retarding basin</t>
    </r>
    <r>
      <rPr>
        <sz val="11"/>
        <color theme="1"/>
        <rFont val="Meiryo UI"/>
        <family val="3"/>
        <charset val="128"/>
      </rPr>
      <t xml:space="preserve">, located within 10 km of the plant, is a registered </t>
    </r>
    <r>
      <rPr>
        <b/>
        <sz val="11"/>
        <color rgb="FFFF0000"/>
        <rFont val="Meiryo UI"/>
        <family val="3"/>
        <charset val="128"/>
      </rPr>
      <t>Ramsar site</t>
    </r>
    <r>
      <rPr>
        <sz val="11"/>
        <color theme="1"/>
        <rFont val="Meiryo UI"/>
        <family val="3"/>
        <charset val="128"/>
      </rPr>
      <t xml:space="preserve"> and has been designated a KBA by international NGOs. The surrounding river basin may be inhabited by IUCN-designated endangered species of freshwater fish like the Tokyo bitterling.</t>
    </r>
    <phoneticPr fontId="1"/>
  </si>
  <si>
    <r>
      <rPr>
        <b/>
        <sz val="11"/>
        <color theme="1"/>
        <rFont val="Meiryo UI"/>
        <family val="3"/>
        <charset val="128"/>
      </rPr>
      <t>Hakone</t>
    </r>
    <r>
      <rPr>
        <sz val="11"/>
        <color theme="1"/>
        <rFont val="Meiryo UI"/>
        <family val="3"/>
        <charset val="128"/>
      </rPr>
      <t xml:space="preserve"> and </t>
    </r>
    <r>
      <rPr>
        <b/>
        <sz val="11"/>
        <color theme="1"/>
        <rFont val="Meiryo UI"/>
        <family val="3"/>
        <charset val="128"/>
      </rPr>
      <t>Mount Fuji</t>
    </r>
    <r>
      <rPr>
        <sz val="11"/>
        <color theme="1"/>
        <rFont val="Meiryo UI"/>
        <family val="3"/>
        <charset val="128"/>
      </rPr>
      <t>, located within 10 km of the plant, have been designated KBAs by international NGOs, and the surrounding river basin may be inhabited by IUCN-designated endangered species of freshwater fish like the Tokyo bitterling, Japanese eel and small-scale sillago.</t>
    </r>
    <phoneticPr fontId="1"/>
  </si>
  <si>
    <t>There are no designated KBAs within 10 km of the plant, but the surrounding river basin may be inhabited by IUCN-designated endangered species of freshwater fish like the salangid fish and Japanese grenadier anchovy.</t>
    <phoneticPr fontId="1"/>
  </si>
  <si>
    <r>
      <t xml:space="preserve">The </t>
    </r>
    <r>
      <rPr>
        <b/>
        <sz val="11"/>
        <color theme="1"/>
        <rFont val="Meiryo UI"/>
        <family val="3"/>
        <charset val="128"/>
      </rPr>
      <t>Shin-Tsutsumi Reservoir</t>
    </r>
    <r>
      <rPr>
        <sz val="11"/>
        <color theme="1"/>
        <rFont val="Meiryo UI"/>
        <family val="3"/>
        <charset val="128"/>
      </rPr>
      <t>, located within 10 km of the plant, has been designated a KBA by international NGOs, and the surrounding river basin may be inhabited by IUCN-designated endangered species of freshwater fish like the dwarf topmouth minnow and ninespine stickleback (freshwater type).</t>
    </r>
    <phoneticPr fontId="1"/>
  </si>
  <si>
    <t>There are no designated KBAs within 10 km of the plant, but the surrounding river basin may be inhabited by IUCN-designated endangered species of freshwater fish like the Tokyo bitterling.</t>
    <phoneticPr fontId="1"/>
  </si>
  <si>
    <r>
      <rPr>
        <b/>
        <sz val="11"/>
        <color theme="1"/>
        <rFont val="Meiryo UI"/>
        <family val="3"/>
        <charset val="128"/>
      </rPr>
      <t>Hakone</t>
    </r>
    <r>
      <rPr>
        <sz val="11"/>
        <color theme="1"/>
        <rFont val="Meiryo UI"/>
        <family val="3"/>
        <charset val="128"/>
      </rPr>
      <t xml:space="preserve">, </t>
    </r>
    <r>
      <rPr>
        <b/>
        <sz val="11"/>
        <color theme="1"/>
        <rFont val="Meiryo UI"/>
        <family val="3"/>
        <charset val="128"/>
      </rPr>
      <t>Mount Fuji</t>
    </r>
    <r>
      <rPr>
        <sz val="11"/>
        <color theme="1"/>
        <rFont val="Meiryo UI"/>
        <family val="3"/>
        <charset val="128"/>
      </rPr>
      <t xml:space="preserve"> and the </t>
    </r>
    <r>
      <rPr>
        <b/>
        <sz val="11"/>
        <color theme="1"/>
        <rFont val="Meiryo UI"/>
        <family val="3"/>
        <charset val="128"/>
      </rPr>
      <t>Tanzawa-Oyama</t>
    </r>
    <r>
      <rPr>
        <sz val="11"/>
        <color theme="1"/>
        <rFont val="Meiryo UI"/>
        <family val="3"/>
        <charset val="128"/>
      </rPr>
      <t xml:space="preserve"> region, located within 10 km of the plant, have been designated KBAs by international NGOs, and the surrounding river basin may be inhabited by IUCN-designated endangered species of freshwater fish like the Japanese eel and genuine bitterling.</t>
    </r>
    <phoneticPr fontId="1"/>
  </si>
  <si>
    <r>
      <t xml:space="preserve">The </t>
    </r>
    <r>
      <rPr>
        <b/>
        <sz val="11"/>
        <color theme="1"/>
        <rFont val="Meiryo UI"/>
        <family val="3"/>
        <charset val="128"/>
      </rPr>
      <t>Aichi Highlands</t>
    </r>
    <r>
      <rPr>
        <sz val="11"/>
        <color theme="1"/>
        <rFont val="Meiryo UI"/>
        <family val="3"/>
        <charset val="128"/>
      </rPr>
      <t xml:space="preserve"> and </t>
    </r>
    <r>
      <rPr>
        <b/>
        <sz val="11"/>
        <color theme="1"/>
        <rFont val="Meiryo UI"/>
        <family val="3"/>
        <charset val="128"/>
      </rPr>
      <t>Nobi Plain</t>
    </r>
    <r>
      <rPr>
        <sz val="11"/>
        <color theme="1"/>
        <rFont val="Meiryo UI"/>
        <family val="3"/>
        <charset val="128"/>
      </rPr>
      <t>, located within 10 km of the plant, have been designated KBAs by international NGOs, and the surrounding river basin may be inhabited by IUCN-designated endangered species of freshwater fish like the striped bitterling and stumpy bullhead catfish.</t>
    </r>
    <phoneticPr fontId="1"/>
  </si>
  <si>
    <r>
      <rPr>
        <b/>
        <sz val="11"/>
        <rFont val="Meiryo UI"/>
        <family val="3"/>
        <charset val="128"/>
      </rPr>
      <t>Okayama Plain</t>
    </r>
    <r>
      <rPr>
        <sz val="11"/>
        <color theme="1"/>
        <rFont val="Meiryo UI"/>
        <family val="3"/>
        <charset val="128"/>
      </rPr>
      <t>, located within 10 km of the plant, has been designated a KBA by international NGOs, and the surrounding river basin may be inhabited by IUCN-designated endangered species of freshwater fish like the Japanese eel and small-scale sillago.</t>
    </r>
    <phoneticPr fontId="1"/>
  </si>
  <si>
    <t>Within 10 km downstream of the plant, there is an IUCN Category IV area (wildlife sanctuary). Also, the Japanese grenadier anchovy, classified by IUCN as endangered (Ib by Japan’s Ministry of the Environment Red List), and the Ariake stripe spined loach, classified as vulnerable (Ib by the Ministry of the Environment Red List), may inhabit small bodies of water around the plant.</t>
    <phoneticPr fontId="1"/>
  </si>
  <si>
    <t>There are no designated KBAs within 10 km of the plant, but the surrounding river basin may be inhabited by IUCN-designated endangered species of freshwater fish like the Chinese sturgeon, Japanese grenadier anchovy and Ariake stripe spined loach.</t>
    <phoneticPr fontId="1"/>
  </si>
  <si>
    <t>Note: Only KBAs located within 10 km of a plant are included.</t>
    <phoneticPr fontId="1"/>
  </si>
  <si>
    <t xml:space="preserve">19. Waste generated at Yakult Honsha plants and bottling companies </t>
    <phoneticPr fontId="1"/>
  </si>
  <si>
    <t>Waste generated (tons)</t>
    <phoneticPr fontId="1"/>
  </si>
  <si>
    <t>Waste generated per production unit (kg/kl)</t>
    <phoneticPr fontId="1"/>
  </si>
  <si>
    <t xml:space="preserve">2010
 (base year) </t>
    <phoneticPr fontId="1"/>
  </si>
  <si>
    <t>Note 2: Includes specially controlled industrial
waste (hazardous waste).</t>
    <phoneticPr fontId="1"/>
  </si>
  <si>
    <t>Industrial waste</t>
    <phoneticPr fontId="1"/>
  </si>
  <si>
    <t>Specially controlled industrial waste 
(hazardous waste)</t>
    <phoneticPr fontId="1"/>
  </si>
  <si>
    <t>(A) Waste amount（t）</t>
    <phoneticPr fontId="1"/>
  </si>
  <si>
    <t>(B) Recycled amount (t)</t>
    <phoneticPr fontId="1"/>
  </si>
  <si>
    <t>（C）Disposal amount (A-B) (t)</t>
    <phoneticPr fontId="1"/>
  </si>
  <si>
    <t>Recycling rate (%)</t>
    <phoneticPr fontId="1"/>
  </si>
  <si>
    <t>Sludge</t>
    <phoneticPr fontId="1"/>
  </si>
  <si>
    <t>Paper waste</t>
    <phoneticPr fontId="2"/>
  </si>
  <si>
    <t>Waste plastic</t>
    <phoneticPr fontId="2"/>
  </si>
  <si>
    <t>Scrap metal</t>
    <phoneticPr fontId="2"/>
  </si>
  <si>
    <t>Vegetable residues</t>
    <phoneticPr fontId="2"/>
  </si>
  <si>
    <t>Glass fragments</t>
    <phoneticPr fontId="1"/>
  </si>
  <si>
    <t>Cinders</t>
    <phoneticPr fontId="2"/>
  </si>
  <si>
    <t>Wood chips</t>
    <phoneticPr fontId="2"/>
  </si>
  <si>
    <t>Rubber waste</t>
    <phoneticPr fontId="1"/>
  </si>
  <si>
    <t>Waste oil</t>
    <phoneticPr fontId="2"/>
  </si>
  <si>
    <t>Other</t>
    <phoneticPr fontId="2"/>
  </si>
  <si>
    <t>Subtotal</t>
    <phoneticPr fontId="2"/>
  </si>
  <si>
    <t xml:space="preserve">Note 1: Figures for waste and recycled amount are rounded to nearest whole number, while recycling rate calculations include decimal numbers. </t>
    <phoneticPr fontId="1"/>
  </si>
  <si>
    <t>Note 2: Thermal recycling included in the amount recycled.</t>
    <phoneticPr fontId="1"/>
  </si>
  <si>
    <t>Note 3: Data is collected for industrial waste and high-emission general waste (paper, miscellaneous garbage, etc.).</t>
    <phoneticPr fontId="1"/>
  </si>
  <si>
    <t>20. Waste generated and recycling rates by waste type</t>
    <phoneticPr fontId="1"/>
  </si>
  <si>
    <t>(1) Yakult Honsha plants and bottling companies</t>
    <phoneticPr fontId="1"/>
  </si>
  <si>
    <t>Specially controlled
industrial waste
(hazardous waste)</t>
    <phoneticPr fontId="1"/>
  </si>
  <si>
    <t>(2) Yakult Central Institute</t>
    <phoneticPr fontId="1"/>
  </si>
  <si>
    <t>Waste plastic</t>
    <phoneticPr fontId="1"/>
  </si>
  <si>
    <t>Scrap metal</t>
    <phoneticPr fontId="1"/>
  </si>
  <si>
    <t>Glass, ceramic fragments</t>
    <phoneticPr fontId="1"/>
  </si>
  <si>
    <t>Cinders</t>
    <phoneticPr fontId="1"/>
  </si>
  <si>
    <t>Waste oil</t>
    <phoneticPr fontId="1"/>
  </si>
  <si>
    <t>Infectious waste</t>
    <phoneticPr fontId="1"/>
  </si>
  <si>
    <t>Subtotal</t>
    <phoneticPr fontId="1"/>
  </si>
  <si>
    <t>Waste acide</t>
    <phoneticPr fontId="1"/>
  </si>
  <si>
    <t>Waste alkali</t>
    <phoneticPr fontId="1"/>
  </si>
  <si>
    <t>Waste disposal</t>
    <phoneticPr fontId="1"/>
  </si>
  <si>
    <t>(1) Waste recycled (t)</t>
    <phoneticPr fontId="1"/>
  </si>
  <si>
    <t>Preparation for reuse</t>
    <phoneticPr fontId="1"/>
  </si>
  <si>
    <t>Recycled</t>
    <phoneticPr fontId="1"/>
  </si>
  <si>
    <t>Other recovery methods</t>
    <phoneticPr fontId="1"/>
  </si>
  <si>
    <t>Plants</t>
    <phoneticPr fontId="1"/>
  </si>
  <si>
    <t>Yakult Central Institute</t>
    <phoneticPr fontId="1"/>
  </si>
  <si>
    <t>Hazardous waste</t>
    <phoneticPr fontId="1"/>
  </si>
  <si>
    <t>Note: Thermal recycling at plants not included in amount of recycled waste.</t>
    <phoneticPr fontId="1"/>
  </si>
  <si>
    <t>(2) Waste disposed (t)</t>
    <phoneticPr fontId="1"/>
  </si>
  <si>
    <t>Incineration (with energy recovery)</t>
    <phoneticPr fontId="1"/>
  </si>
  <si>
    <t>Incineration (no energy recovery)</t>
    <phoneticPr fontId="1"/>
  </si>
  <si>
    <t>Landfill</t>
    <phoneticPr fontId="1"/>
  </si>
  <si>
    <t xml:space="preserve">Note: Thermal recycling at plants included in “Incineration (with energy recovery).” </t>
    <phoneticPr fontId="1"/>
  </si>
  <si>
    <t>Reference: Past data from Yakult Honsha plants and bottling companies</t>
    <phoneticPr fontId="1"/>
  </si>
  <si>
    <t>Waste Amount
(t)</t>
    <phoneticPr fontId="1"/>
  </si>
  <si>
    <t>Recycled
Amount (t)</t>
    <phoneticPr fontId="1"/>
  </si>
  <si>
    <t>Recycling Rate
(%)</t>
    <phoneticPr fontId="1"/>
  </si>
  <si>
    <t>Paper waste</t>
    <phoneticPr fontId="1"/>
  </si>
  <si>
    <t>Vegetable residues</t>
    <phoneticPr fontId="1"/>
  </si>
  <si>
    <t>Oil</t>
    <phoneticPr fontId="1"/>
  </si>
  <si>
    <t>Wood chips</t>
    <phoneticPr fontId="1"/>
  </si>
  <si>
    <t xml:space="preserve">Note: Figures for waste and recycled amount are rounded to nearest whole number, while recycling rate calculations include decimal numbers. </t>
    <phoneticPr fontId="1"/>
  </si>
  <si>
    <t>Zhongli Plant</t>
    <phoneticPr fontId="1"/>
  </si>
  <si>
    <t>Lorena Plant</t>
    <phoneticPr fontId="1"/>
  </si>
  <si>
    <t>Tai Po Plant</t>
    <phoneticPr fontId="1"/>
  </si>
  <si>
    <t>Bangkok Plant</t>
    <phoneticPr fontId="1"/>
  </si>
  <si>
    <t>Ayutthaya Plant</t>
    <phoneticPr fontId="1"/>
  </si>
  <si>
    <t>Three plants 
(Pyeongtaek, Nonsan, Cheonan)</t>
    <phoneticPr fontId="1"/>
  </si>
  <si>
    <t>Calamba Plant</t>
    <phoneticPr fontId="1"/>
  </si>
  <si>
    <t>Singapore Plant</t>
    <phoneticPr fontId="1"/>
  </si>
  <si>
    <t>Guadalajara Plant</t>
    <phoneticPr fontId="1"/>
  </si>
  <si>
    <t>Ixtapaluca Plant</t>
    <phoneticPr fontId="1"/>
  </si>
  <si>
    <t>Sukabumi Plant</t>
    <phoneticPr fontId="1"/>
  </si>
  <si>
    <t>Surabaya Plant</t>
    <phoneticPr fontId="1"/>
  </si>
  <si>
    <t>Australia Plant</t>
    <phoneticPr fontId="1"/>
  </si>
  <si>
    <t>Almere Plant</t>
    <phoneticPr fontId="1"/>
  </si>
  <si>
    <t>Guangzhou Plant 1</t>
    <phoneticPr fontId="1"/>
  </si>
  <si>
    <t>Guangzhou Plant 2</t>
    <phoneticPr fontId="1"/>
  </si>
  <si>
    <t>Foshan Plant</t>
    <phoneticPr fontId="1"/>
  </si>
  <si>
    <t>Shanghai Plant</t>
    <phoneticPr fontId="1"/>
  </si>
  <si>
    <t>Tianjin Plant</t>
    <phoneticPr fontId="1"/>
  </si>
  <si>
    <t>Wuxi Plant 1</t>
    <phoneticPr fontId="5"/>
  </si>
  <si>
    <t>Wuxi Plant 2</t>
    <phoneticPr fontId="5"/>
  </si>
  <si>
    <t>Malaysia Plant</t>
    <phoneticPr fontId="1"/>
  </si>
  <si>
    <t>Sonipat/Rai Plant</t>
    <phoneticPr fontId="1"/>
  </si>
  <si>
    <t>Vietnam Plant</t>
    <phoneticPr fontId="1"/>
  </si>
  <si>
    <t>California Plant</t>
    <phoneticPr fontId="1"/>
  </si>
  <si>
    <t>Myanmar Plant</t>
    <phoneticPr fontId="1"/>
  </si>
  <si>
    <t>Countries and regions</t>
    <phoneticPr fontId="1"/>
  </si>
  <si>
    <t>Taiwan</t>
    <phoneticPr fontId="1"/>
  </si>
  <si>
    <t>Brazil</t>
    <phoneticPr fontId="1"/>
  </si>
  <si>
    <t>Hong Kong</t>
    <phoneticPr fontId="1"/>
  </si>
  <si>
    <t>Thailand</t>
    <phoneticPr fontId="1"/>
  </si>
  <si>
    <t>South Korea*</t>
    <phoneticPr fontId="1"/>
  </si>
  <si>
    <t>Philippines</t>
    <phoneticPr fontId="1"/>
  </si>
  <si>
    <t>Singapore</t>
    <phoneticPr fontId="1"/>
  </si>
  <si>
    <t>Mexico</t>
    <phoneticPr fontId="1"/>
  </si>
  <si>
    <t>Indonesia</t>
    <phoneticPr fontId="1"/>
  </si>
  <si>
    <t>Australia</t>
    <phoneticPr fontId="1"/>
  </si>
  <si>
    <t>The Netherlands</t>
    <phoneticPr fontId="1"/>
  </si>
  <si>
    <t>China</t>
    <phoneticPr fontId="1"/>
  </si>
  <si>
    <t>Malaysia</t>
    <phoneticPr fontId="1"/>
  </si>
  <si>
    <t>India</t>
    <phoneticPr fontId="1"/>
  </si>
  <si>
    <t>Vietnam</t>
    <phoneticPr fontId="1"/>
  </si>
  <si>
    <t>United States of America</t>
    <phoneticPr fontId="1"/>
  </si>
  <si>
    <t>Myanmar</t>
    <phoneticPr fontId="1"/>
  </si>
  <si>
    <t>Volume of 
water intake</t>
    <phoneticPr fontId="1"/>
  </si>
  <si>
    <t>Water source</t>
    <phoneticPr fontId="1"/>
  </si>
  <si>
    <t>Volume of wastewater</t>
    <phoneticPr fontId="1"/>
  </si>
  <si>
    <t>Wastewater destination</t>
    <phoneticPr fontId="1"/>
  </si>
  <si>
    <t>Volume of water used</t>
    <phoneticPr fontId="1"/>
  </si>
  <si>
    <t>Groundwater (including well water)</t>
    <phoneticPr fontId="1"/>
  </si>
  <si>
    <t>Water from third parties (including tap water)</t>
    <phoneticPr fontId="1"/>
  </si>
  <si>
    <t>Surface water</t>
    <phoneticPr fontId="1"/>
  </si>
  <si>
    <t>Seawater (including brackish water)</t>
    <phoneticPr fontId="1"/>
  </si>
  <si>
    <t>Water from production</t>
    <phoneticPr fontId="1"/>
  </si>
  <si>
    <t>Water areas of third parties (including sewerage)</t>
    <phoneticPr fontId="1"/>
  </si>
  <si>
    <t>Surface water areas (rivers/lakes/marshes)</t>
    <phoneticPr fontId="1"/>
  </si>
  <si>
    <t>Marine waters (including brackish waters)</t>
    <phoneticPr fontId="1"/>
  </si>
  <si>
    <t>Groundwater areas</t>
    <phoneticPr fontId="1"/>
  </si>
  <si>
    <t>Other (including plant watering and irrigation)</t>
    <phoneticPr fontId="1"/>
  </si>
  <si>
    <r>
      <t>(m</t>
    </r>
    <r>
      <rPr>
        <vertAlign val="superscript"/>
        <sz val="10"/>
        <color theme="1"/>
        <rFont val="Meiryo UI"/>
        <family val="3"/>
        <charset val="128"/>
      </rPr>
      <t>3</t>
    </r>
    <r>
      <rPr>
        <sz val="10"/>
        <color theme="1"/>
        <rFont val="Meiryo UI"/>
        <family val="3"/>
        <charset val="128"/>
      </rPr>
      <t>)</t>
    </r>
    <phoneticPr fontId="1"/>
  </si>
  <si>
    <t>22. Water data at production bases in Japan</t>
    <phoneticPr fontId="1"/>
  </si>
  <si>
    <r>
      <t>(m</t>
    </r>
    <r>
      <rPr>
        <vertAlign val="superscript"/>
        <sz val="11"/>
        <rFont val="Meiryo UI"/>
        <family val="3"/>
        <charset val="128"/>
      </rPr>
      <t>3</t>
    </r>
    <r>
      <rPr>
        <sz val="11"/>
        <rFont val="Meiryo UI"/>
        <family val="3"/>
        <charset val="128"/>
      </rPr>
      <t>)</t>
    </r>
    <phoneticPr fontId="1"/>
  </si>
  <si>
    <t>Volume of water intake</t>
    <phoneticPr fontId="1"/>
  </si>
  <si>
    <t>Groundwater 
(including well water)</t>
    <phoneticPr fontId="1"/>
  </si>
  <si>
    <t>Total for Yakult Honsha plants</t>
    <phoneticPr fontId="1"/>
  </si>
  <si>
    <t>Ibaraki Plant</t>
    <phoneticPr fontId="1"/>
  </si>
  <si>
    <t>Fuji Susono Plant</t>
    <phoneticPr fontId="1"/>
  </si>
  <si>
    <t>Fuji Susono Pharmaceutical Plant</t>
    <phoneticPr fontId="1"/>
  </si>
  <si>
    <t>Total for bottling companies</t>
    <phoneticPr fontId="1"/>
  </si>
  <si>
    <t>Yakult Fukuoka Plant</t>
    <phoneticPr fontId="1"/>
  </si>
  <si>
    <t>Yakult Fuji Oyama Plant</t>
    <phoneticPr fontId="1"/>
  </si>
  <si>
    <t>Japan</t>
    <phoneticPr fontId="1"/>
  </si>
  <si>
    <r>
      <t>South Korea</t>
    </r>
    <r>
      <rPr>
        <vertAlign val="superscript"/>
        <sz val="11"/>
        <color theme="1"/>
        <rFont val="Meiryo UI"/>
        <family val="3"/>
        <charset val="128"/>
      </rPr>
      <t>*3</t>
    </r>
    <phoneticPr fontId="1"/>
  </si>
  <si>
    <t>Japan plants (total)</t>
    <phoneticPr fontId="1"/>
  </si>
  <si>
    <t>Zhongli Plant</t>
  </si>
  <si>
    <t>Tai Po Plant</t>
  </si>
  <si>
    <t>Ayutthaya Plant</t>
  </si>
  <si>
    <t>Pyeongtaek Plant
Nonsan Plant
Cheonan Plant</t>
    <phoneticPr fontId="1"/>
  </si>
  <si>
    <r>
      <t>Singapore Plant</t>
    </r>
    <r>
      <rPr>
        <vertAlign val="superscript"/>
        <sz val="11"/>
        <color theme="1"/>
        <rFont val="Meiryo UI"/>
        <family val="3"/>
        <charset val="128"/>
      </rPr>
      <t>*4</t>
    </r>
    <phoneticPr fontId="1"/>
  </si>
  <si>
    <t>Sukabumi Plant</t>
  </si>
  <si>
    <t>Surabaya Plant</t>
  </si>
  <si>
    <r>
      <t>Australia Plant</t>
    </r>
    <r>
      <rPr>
        <vertAlign val="superscript"/>
        <sz val="11"/>
        <color theme="1"/>
        <rFont val="Meiryo UI"/>
        <family val="3"/>
        <charset val="128"/>
      </rPr>
      <t>*4*5</t>
    </r>
    <phoneticPr fontId="1"/>
  </si>
  <si>
    <r>
      <t>Malaysia Plant</t>
    </r>
    <r>
      <rPr>
        <vertAlign val="superscript"/>
        <sz val="11"/>
        <rFont val="Meiryo UI"/>
        <family val="3"/>
        <charset val="128"/>
      </rPr>
      <t>*4</t>
    </r>
    <phoneticPr fontId="1"/>
  </si>
  <si>
    <t>Vietnam Plant</t>
  </si>
  <si>
    <r>
      <t>Sonipat/Rai Plant</t>
    </r>
    <r>
      <rPr>
        <vertAlign val="superscript"/>
        <sz val="11"/>
        <rFont val="Meiryo UI"/>
        <family val="3"/>
        <charset val="128"/>
      </rPr>
      <t>*6</t>
    </r>
    <phoneticPr fontId="1"/>
  </si>
  <si>
    <r>
      <t>Myanmar Plant</t>
    </r>
    <r>
      <rPr>
        <vertAlign val="superscript"/>
        <sz val="11"/>
        <rFont val="Meiryo UI"/>
        <family val="3"/>
        <charset val="128"/>
      </rPr>
      <t>*2</t>
    </r>
    <phoneticPr fontId="1"/>
  </si>
  <si>
    <t>Guangzhou Plant 1</t>
  </si>
  <si>
    <t>Guangzhou Plant 2</t>
  </si>
  <si>
    <t>Shanghai Plant</t>
  </si>
  <si>
    <t>Tianjin Plant 
(Including Plant 2)</t>
    <phoneticPr fontId="1"/>
  </si>
  <si>
    <r>
      <t>California Plant</t>
    </r>
    <r>
      <rPr>
        <vertAlign val="superscript"/>
        <sz val="11"/>
        <rFont val="Meiryo UI"/>
        <family val="3"/>
        <charset val="128"/>
      </rPr>
      <t>*4</t>
    </r>
    <phoneticPr fontId="1"/>
  </si>
  <si>
    <t>Asia and Oceania</t>
    <phoneticPr fontId="1"/>
  </si>
  <si>
    <t>Americas</t>
    <phoneticPr fontId="1"/>
  </si>
  <si>
    <t>Europe</t>
    <phoneticPr fontId="1"/>
  </si>
  <si>
    <t>*1 Crude oil equivalent of fuel usage calculated using value from the Energy Conservation Act</t>
    <phoneticPr fontId="1"/>
  </si>
  <si>
    <t>*2 Because Myanmar’s production units are 0, the basic unit for water usage cannot be calculated. Additionally, because business activities are suspended there, all values are recorded as “-”.</t>
    <phoneticPr fontId="1"/>
  </si>
  <si>
    <r>
      <t xml:space="preserve">*3 Estimated based on production units of </t>
    </r>
    <r>
      <rPr>
        <i/>
        <sz val="11"/>
        <rFont val="Meiryo UI"/>
        <family val="3"/>
        <charset val="128"/>
      </rPr>
      <t>Yakult</t>
    </r>
    <r>
      <rPr>
        <sz val="11"/>
        <rFont val="Meiryo UI"/>
        <family val="3"/>
        <charset val="128"/>
      </rPr>
      <t xml:space="preserve"> series products in South Korea. Additionally, in line with last year’s </t>
    </r>
    <r>
      <rPr>
        <i/>
        <sz val="11"/>
        <rFont val="Meiryo UI"/>
        <family val="3"/>
        <charset val="128"/>
      </rPr>
      <t>Sustainability Report</t>
    </r>
    <r>
      <rPr>
        <sz val="11"/>
        <rFont val="Meiryo UI"/>
        <family val="3"/>
        <charset val="128"/>
      </rPr>
      <t>, values for waste are recorded as “-” rather than approximated.</t>
    </r>
    <phoneticPr fontId="1"/>
  </si>
  <si>
    <t>*4 Values for Singapore Plant, Australia Plant, Malaysia Plant and California Plant include office water usage</t>
    <phoneticPr fontId="1"/>
  </si>
  <si>
    <t>*5 Values for the Australia Plant are estimates based on production volume</t>
    <phoneticPr fontId="1"/>
  </si>
  <si>
    <r>
      <t>23. Business site reports for each region</t>
    </r>
    <r>
      <rPr>
        <b/>
        <vertAlign val="superscript"/>
        <sz val="11"/>
        <color theme="1"/>
        <rFont val="Meiryo UI"/>
        <family val="3"/>
        <charset val="128"/>
      </rPr>
      <t>*1</t>
    </r>
    <phoneticPr fontId="1"/>
  </si>
  <si>
    <t>Regions</t>
    <phoneticPr fontId="1"/>
  </si>
  <si>
    <r>
      <t>CO</t>
    </r>
    <r>
      <rPr>
        <vertAlign val="subscript"/>
        <sz val="11"/>
        <color theme="1"/>
        <rFont val="Meiryo UI"/>
        <family val="3"/>
        <charset val="128"/>
      </rPr>
      <t>2</t>
    </r>
    <r>
      <rPr>
        <sz val="11"/>
        <color theme="1"/>
        <rFont val="Meiryo UI"/>
        <family val="3"/>
        <charset val="128"/>
      </rPr>
      <t xml:space="preserve"> emissions (t)</t>
    </r>
    <phoneticPr fontId="1"/>
  </si>
  <si>
    <t>Electric power used 
(1,000 kWh)</t>
    <phoneticPr fontId="1"/>
  </si>
  <si>
    <t>Electricity usage per production unit (per filled kl)</t>
    <phoneticPr fontId="1"/>
  </si>
  <si>
    <t>Crude oil equivalent of fuel used (kl)</t>
    <phoneticPr fontId="1"/>
  </si>
  <si>
    <t>Crude oil equivalent of fuel usage per production unit (per filled kl)</t>
    <phoneticPr fontId="1"/>
  </si>
  <si>
    <r>
      <t>Water intake (m</t>
    </r>
    <r>
      <rPr>
        <vertAlign val="superscript"/>
        <sz val="11"/>
        <color theme="1"/>
        <rFont val="Meiryo UI"/>
        <family val="3"/>
        <charset val="128"/>
      </rPr>
      <t>3</t>
    </r>
    <r>
      <rPr>
        <sz val="11"/>
        <color theme="1"/>
        <rFont val="Meiryo UI"/>
        <family val="3"/>
        <charset val="128"/>
      </rPr>
      <t>)</t>
    </r>
    <phoneticPr fontId="1"/>
  </si>
  <si>
    <t>Water usage per production unit (per filled kl)</t>
    <phoneticPr fontId="1"/>
  </si>
  <si>
    <r>
      <t>Location: 10-1 Aza Tooki, Kuroiwa, Fukushima-shi, Fukushima, 960-8520
Site area: 32,528m</t>
    </r>
    <r>
      <rPr>
        <vertAlign val="superscript"/>
        <sz val="11"/>
        <color theme="1"/>
        <rFont val="Meiryo UI"/>
        <family val="3"/>
        <charset val="128"/>
      </rPr>
      <t>2</t>
    </r>
    <r>
      <rPr>
        <sz val="11"/>
        <color theme="1"/>
        <rFont val="Meiryo UI"/>
        <family val="3"/>
        <charset val="128"/>
      </rPr>
      <t xml:space="preserve">
Products</t>
    </r>
    <r>
      <rPr>
        <vertAlign val="superscript"/>
        <sz val="11"/>
        <color theme="1"/>
        <rFont val="Meiryo UI"/>
        <family val="3"/>
        <charset val="128"/>
      </rPr>
      <t>*1</t>
    </r>
    <r>
      <rPr>
        <sz val="11"/>
        <color theme="1"/>
        <rFont val="Meiryo UI"/>
        <family val="3"/>
        <charset val="128"/>
      </rPr>
      <t xml:space="preserve">: Concentrated </t>
    </r>
    <r>
      <rPr>
        <i/>
        <sz val="11"/>
        <color theme="1"/>
        <rFont val="Meiryo UI"/>
        <family val="3"/>
        <charset val="128"/>
      </rPr>
      <t xml:space="preserve">Yakult </t>
    </r>
    <r>
      <rPr>
        <sz val="11"/>
        <color theme="1"/>
        <rFont val="Meiryo UI"/>
        <family val="3"/>
        <charset val="128"/>
      </rPr>
      <t>series,</t>
    </r>
    <r>
      <rPr>
        <i/>
        <sz val="11"/>
        <color theme="1"/>
        <rFont val="Meiryo UI"/>
        <family val="3"/>
        <charset val="128"/>
      </rPr>
      <t xml:space="preserve"> Sofuhl, Cupde Yakult, Mil-Mil, Mil-Mil S</t>
    </r>
  </si>
  <si>
    <t>24. Japan business site reports</t>
    <phoneticPr fontId="1"/>
  </si>
  <si>
    <t>Water intake 
(1,000 ㎥）</t>
    <phoneticPr fontId="1"/>
  </si>
  <si>
    <r>
      <t>Fuel used (kl on a crude oil conversion basis) (Scope 1)</t>
    </r>
    <r>
      <rPr>
        <vertAlign val="superscript"/>
        <sz val="11"/>
        <color theme="1"/>
        <rFont val="Meiryo UI"/>
        <family val="3"/>
        <charset val="128"/>
      </rPr>
      <t>*2</t>
    </r>
  </si>
  <si>
    <t>Electric power used (1,000 kWh) (Scope 2)</t>
    <phoneticPr fontId="1"/>
  </si>
  <si>
    <t>Waste generated 　(t)</t>
    <phoneticPr fontId="1"/>
  </si>
  <si>
    <r>
      <t>CO</t>
    </r>
    <r>
      <rPr>
        <vertAlign val="subscript"/>
        <sz val="11"/>
        <color theme="1"/>
        <rFont val="Meiryo UI"/>
        <family val="3"/>
        <charset val="128"/>
      </rPr>
      <t>2</t>
    </r>
    <r>
      <rPr>
        <sz val="11"/>
        <color theme="1"/>
        <rFont val="Meiryo UI"/>
        <family val="3"/>
        <charset val="128"/>
      </rPr>
      <t>　(t)</t>
    </r>
    <phoneticPr fontId="1"/>
  </si>
  <si>
    <t>SOx　(t)</t>
    <phoneticPr fontId="1"/>
  </si>
  <si>
    <t>BOD　(t)</t>
    <phoneticPr fontId="1"/>
  </si>
  <si>
    <t>NOx　(t)</t>
    <phoneticPr fontId="1"/>
  </si>
  <si>
    <r>
      <t>Location: 1232-2 Oaza Kawatsuma, Goka-machi, Sashima-gun, Ibaraki 306-0314
Site area: 56,191 m</t>
    </r>
    <r>
      <rPr>
        <vertAlign val="superscript"/>
        <sz val="11"/>
        <color theme="1"/>
        <rFont val="Meiryo UI"/>
        <family val="3"/>
        <charset val="128"/>
      </rPr>
      <t>2</t>
    </r>
    <r>
      <rPr>
        <sz val="11"/>
        <color theme="1"/>
        <rFont val="Meiryo UI"/>
        <family val="3"/>
        <charset val="128"/>
      </rPr>
      <t xml:space="preserve">
Products</t>
    </r>
    <r>
      <rPr>
        <vertAlign val="superscript"/>
        <sz val="11"/>
        <color theme="1"/>
        <rFont val="Meiryo UI"/>
        <family val="3"/>
        <charset val="128"/>
      </rPr>
      <t>*1</t>
    </r>
    <r>
      <rPr>
        <sz val="11"/>
        <color theme="1"/>
        <rFont val="Meiryo UI"/>
        <family val="3"/>
        <charset val="128"/>
      </rPr>
      <t xml:space="preserve">: Concentrated </t>
    </r>
    <r>
      <rPr>
        <i/>
        <sz val="11"/>
        <color theme="1"/>
        <rFont val="Meiryo UI"/>
        <family val="3"/>
        <charset val="128"/>
      </rPr>
      <t>Yakult</t>
    </r>
    <r>
      <rPr>
        <sz val="11"/>
        <color theme="1"/>
        <rFont val="Meiryo UI"/>
        <family val="3"/>
        <charset val="128"/>
      </rPr>
      <t xml:space="preserve"> series, </t>
    </r>
    <r>
      <rPr>
        <i/>
        <sz val="11"/>
        <color theme="1"/>
        <rFont val="Meiryo UI"/>
        <family val="3"/>
        <charset val="128"/>
      </rPr>
      <t>Y1000</t>
    </r>
    <phoneticPr fontId="1"/>
  </si>
  <si>
    <t>Fuji Susono Plant/Fuji Susono Pharmaceutical Plant</t>
    <phoneticPr fontId="1"/>
  </si>
  <si>
    <r>
      <t>Location: 653-1 Aza Juzaburo, Shimowada, Susono-shi, Shizuoka 410-1105
Site area: 192,738 m</t>
    </r>
    <r>
      <rPr>
        <vertAlign val="superscript"/>
        <sz val="11"/>
        <rFont val="Meiryo UI"/>
        <family val="3"/>
        <charset val="128"/>
      </rPr>
      <t>2</t>
    </r>
    <r>
      <rPr>
        <sz val="11"/>
        <rFont val="Meiryo UI"/>
        <family val="3"/>
        <charset val="128"/>
      </rPr>
      <t xml:space="preserve">
Products</t>
    </r>
    <r>
      <rPr>
        <vertAlign val="superscript"/>
        <sz val="11"/>
        <rFont val="Meiryo UI"/>
        <family val="3"/>
        <charset val="128"/>
      </rPr>
      <t>*1</t>
    </r>
    <r>
      <rPr>
        <sz val="11"/>
        <rFont val="Meiryo UI"/>
        <family val="3"/>
        <charset val="128"/>
      </rPr>
      <t xml:space="preserve">: Concentrated </t>
    </r>
    <r>
      <rPr>
        <i/>
        <sz val="11"/>
        <rFont val="Meiryo UI"/>
        <family val="3"/>
        <charset val="128"/>
      </rPr>
      <t xml:space="preserve">Yakult </t>
    </r>
    <r>
      <rPr>
        <sz val="11"/>
        <rFont val="Meiryo UI"/>
        <family val="3"/>
        <charset val="128"/>
      </rPr>
      <t>series</t>
    </r>
    <r>
      <rPr>
        <i/>
        <sz val="11"/>
        <rFont val="Meiryo UI"/>
        <family val="3"/>
        <charset val="128"/>
      </rPr>
      <t xml:space="preserve">, Yakult 1000, Joie, </t>
    </r>
    <r>
      <rPr>
        <sz val="11"/>
        <rFont val="Meiryo UI"/>
        <family val="3"/>
        <charset val="128"/>
      </rPr>
      <t>quasi-drug products, pharmaceutical products, active pharmaceutical ingredients</t>
    </r>
    <phoneticPr fontId="1"/>
  </si>
  <si>
    <r>
      <t>Location: 1838-266 Aza Nakao, Toda, Shijimi-cho, Miki-shi, Hyogo 673-0514
Site area: 80,874m</t>
    </r>
    <r>
      <rPr>
        <vertAlign val="superscript"/>
        <sz val="11"/>
        <color theme="1"/>
        <rFont val="Meiryo UI"/>
        <family val="3"/>
        <charset val="128"/>
      </rPr>
      <t>2</t>
    </r>
    <r>
      <rPr>
        <sz val="11"/>
        <color theme="1"/>
        <rFont val="Meiryo UI"/>
        <family val="3"/>
        <charset val="128"/>
      </rPr>
      <t xml:space="preserve">
Products</t>
    </r>
    <r>
      <rPr>
        <vertAlign val="superscript"/>
        <sz val="11"/>
        <color theme="1"/>
        <rFont val="Meiryo UI"/>
        <family val="3"/>
        <charset val="128"/>
      </rPr>
      <t>*1</t>
    </r>
    <r>
      <rPr>
        <sz val="11"/>
        <color theme="1"/>
        <rFont val="Meiryo UI"/>
        <family val="3"/>
        <charset val="128"/>
      </rPr>
      <t xml:space="preserve">: Concentrated </t>
    </r>
    <r>
      <rPr>
        <i/>
        <sz val="11"/>
        <color theme="1"/>
        <rFont val="Meiryo UI"/>
        <family val="3"/>
        <charset val="128"/>
      </rPr>
      <t>Yakult</t>
    </r>
    <r>
      <rPr>
        <sz val="11"/>
        <color theme="1"/>
        <rFont val="Meiryo UI"/>
        <family val="3"/>
        <charset val="128"/>
      </rPr>
      <t xml:space="preserve"> series</t>
    </r>
    <r>
      <rPr>
        <i/>
        <sz val="11"/>
        <color theme="1"/>
        <rFont val="Meiryo UI"/>
        <family val="3"/>
        <charset val="128"/>
      </rPr>
      <t>, Sofuhl, Mil-Mil, BF-1, Pretio</t>
    </r>
  </si>
  <si>
    <r>
      <t>Location: 2300 Tamichigari, Kanzaki-machi, Kanzaki-shi, Saga 842-0002
Site area: 25,238 m</t>
    </r>
    <r>
      <rPr>
        <vertAlign val="superscript"/>
        <sz val="11"/>
        <color theme="1"/>
        <rFont val="Meiryo UI"/>
        <family val="3"/>
        <charset val="128"/>
      </rPr>
      <t>2</t>
    </r>
    <r>
      <rPr>
        <sz val="11"/>
        <color theme="1"/>
        <rFont val="Meiryo UI"/>
        <family val="3"/>
        <charset val="128"/>
      </rPr>
      <t xml:space="preserve">
Products</t>
    </r>
    <r>
      <rPr>
        <vertAlign val="superscript"/>
        <sz val="11"/>
        <color theme="1"/>
        <rFont val="Meiryo UI"/>
        <family val="3"/>
        <charset val="128"/>
      </rPr>
      <t>*1</t>
    </r>
    <r>
      <rPr>
        <sz val="11"/>
        <color theme="1"/>
        <rFont val="Meiryo UI"/>
        <family val="3"/>
        <charset val="128"/>
      </rPr>
      <t xml:space="preserve">: Concentrated </t>
    </r>
    <r>
      <rPr>
        <i/>
        <sz val="11"/>
        <color theme="1"/>
        <rFont val="Meiryo UI"/>
        <family val="3"/>
        <charset val="128"/>
      </rPr>
      <t>Yakult</t>
    </r>
    <r>
      <rPr>
        <sz val="11"/>
        <color theme="1"/>
        <rFont val="Meiryo UI"/>
        <family val="3"/>
        <charset val="128"/>
      </rPr>
      <t xml:space="preserve"> series,</t>
    </r>
    <r>
      <rPr>
        <i/>
        <sz val="11"/>
        <color theme="1"/>
        <rFont val="Meiryo UI"/>
        <family val="3"/>
        <charset val="128"/>
      </rPr>
      <t xml:space="preserve"> Y1000, Mil-Mil S</t>
    </r>
  </si>
  <si>
    <r>
      <t>Location: 2-5-10 Kugenumashinmei, Fujisawa-shi, Kanagawa 251-0021
Site area: 4,394 m</t>
    </r>
    <r>
      <rPr>
        <vertAlign val="superscript"/>
        <sz val="11"/>
        <color theme="1"/>
        <rFont val="Meiryo UI"/>
        <family val="3"/>
        <charset val="128"/>
      </rPr>
      <t>2</t>
    </r>
    <r>
      <rPr>
        <sz val="11"/>
        <color theme="1"/>
        <rFont val="Meiryo UI"/>
        <family val="3"/>
        <charset val="128"/>
      </rPr>
      <t xml:space="preserve">
Products</t>
    </r>
    <r>
      <rPr>
        <vertAlign val="superscript"/>
        <sz val="10"/>
        <color theme="1"/>
        <rFont val="Meiryo UI"/>
        <family val="3"/>
        <charset val="128"/>
      </rPr>
      <t>*1</t>
    </r>
    <r>
      <rPr>
        <sz val="11"/>
        <color theme="1"/>
        <rFont val="Meiryo UI"/>
        <family val="3"/>
        <charset val="128"/>
      </rPr>
      <t xml:space="preserve">: Basic skin-care products including </t>
    </r>
    <r>
      <rPr>
        <i/>
        <sz val="11"/>
        <color theme="1"/>
        <rFont val="Meiryo UI"/>
        <family val="3"/>
        <charset val="128"/>
      </rPr>
      <t>PARABIO and REVECY</t>
    </r>
  </si>
  <si>
    <t>1. Certifications acquired for product quality</t>
    <phoneticPr fontId="1"/>
  </si>
  <si>
    <t>(Number of certified locations: as of March 2025)</t>
    <phoneticPr fontId="1"/>
  </si>
  <si>
    <t>Yakult Honsha plants, bottling companies in Japan
(11 dairy product plants)</t>
    <phoneticPr fontId="1"/>
  </si>
  <si>
    <t>Marketing companies in Japan (101 in total)</t>
    <phoneticPr fontId="1"/>
  </si>
  <si>
    <t xml:space="preserve">*1 </t>
    <phoneticPr fontId="1"/>
  </si>
  <si>
    <t xml:space="preserve">*2 </t>
    <phoneticPr fontId="1"/>
  </si>
  <si>
    <t>In Japan, food hygiene control based on HACCP principles was instituted through the Act on the Partial Amendment of the Food Sanitation Act in 2018. In line with this, we acquired ISO 22000 certification at Yakult Honsha dairy product plants, all 11 plants of bottling companies, and the Production Division, including the Production Control Department.</t>
    <phoneticPr fontId="1"/>
  </si>
  <si>
    <t>Acquisition rate at plants both in and outside Japan: 5.1%</t>
    <phoneticPr fontId="1"/>
  </si>
  <si>
    <t>HACCP: A system for assuring safety by implementing thorough hygiene management across the entire manufacturing process</t>
  </si>
  <si>
    <t>ISO 9001: An international standard for quality management systems</t>
  </si>
  <si>
    <t>●</t>
  </si>
  <si>
    <t>ISO 22000: An international standard for food safety management systems based on HACCP hygiene management methods</t>
  </si>
  <si>
    <t>FSSC 22000: An international standard for food safety management systems based on ISO 22000 that incorporates food defense
and other matters</t>
    <phoneticPr fontId="1"/>
  </si>
  <si>
    <t>GMPs (Good Manufacturing Practices): An international standard for pharmaceuticals and food manufacturing management and
quality control</t>
    <phoneticPr fontId="1"/>
  </si>
  <si>
    <t>Note: In Taiwan, the plant obtained TQF (Taiwan Quality Food) certification, which is equivalent to GMP</t>
    <phoneticPr fontId="1"/>
  </si>
  <si>
    <t>Halal: A standard for food quality management systems based on Islamic Law</t>
  </si>
  <si>
    <t>ISO 45001: An international standard for occupational health and safety management systems</t>
  </si>
  <si>
    <t>SQF: An international standard for management systems that ensure the safety and quality of food products</t>
  </si>
  <si>
    <t>2. Community investment (social contribution activities)</t>
    <phoneticPr fontId="1"/>
  </si>
  <si>
    <t>Amount invested (million yen)</t>
    <phoneticPr fontId="1"/>
  </si>
  <si>
    <t>3. Sustainable procurement survey results (fiscal 2024)</t>
    <phoneticPr fontId="1"/>
  </si>
  <si>
    <t>Target: Primary business partners of Yakult Honsha’s dairy products, soft drinks and cosmetics divisions/Number
of responses: 80 companies (100% response rate)</t>
    <phoneticPr fontId="2"/>
  </si>
  <si>
    <t>Number of questions</t>
    <phoneticPr fontId="1"/>
  </si>
  <si>
    <t>Main questions (examples)</t>
    <phoneticPr fontId="1"/>
  </si>
  <si>
    <t>Average score (%)*</t>
    <phoneticPr fontId="1"/>
  </si>
  <si>
    <t>Percentage of responses (%)</t>
    <phoneticPr fontId="1"/>
  </si>
  <si>
    <t>Level 3:</t>
    <phoneticPr fontId="1"/>
  </si>
  <si>
    <t>Level 2:</t>
    <phoneticPr fontId="1"/>
  </si>
  <si>
    <t>Level 1:</t>
    <phoneticPr fontId="1"/>
  </si>
  <si>
    <t>Responded with “action being taken”</t>
    <phoneticPr fontId="1"/>
  </si>
  <si>
    <t>Responded with “action being planned”</t>
  </si>
  <si>
    <t>Responded with “no action being taken”</t>
    <phoneticPr fontId="1"/>
  </si>
  <si>
    <t>1. Corporate governance related to CSR</t>
    <phoneticPr fontId="1"/>
  </si>
  <si>
    <t>2. Human rights</t>
  </si>
  <si>
    <t>3. Labor practices</t>
  </si>
  <si>
    <t>4. Environment</t>
  </si>
  <si>
    <t>5. Fair business</t>
  </si>
  <si>
    <t>6. Quality and safety</t>
  </si>
  <si>
    <t>7. Information security</t>
  </si>
  <si>
    <t>8. Supply chain</t>
  </si>
  <si>
    <t>9. Coexisting with the local community</t>
    <phoneticPr fontId="1"/>
  </si>
  <si>
    <t>Have you established a vision, long-term goals, key areas, etc. for CSR in general?</t>
    <phoneticPr fontId="1"/>
  </si>
  <si>
    <t>Have you had any human rights issues in the last year, such as harassment, discrimination or labor issues with foreign technical trainees?</t>
    <phoneticPr fontId="1"/>
  </si>
  <si>
    <t>Are you taking action for fair application of working hours, holidays, paid leave, etc.?</t>
    <phoneticPr fontId="1"/>
  </si>
  <si>
    <r>
      <t>Are you taking action to reduce CO</t>
    </r>
    <r>
      <rPr>
        <vertAlign val="subscript"/>
        <sz val="10"/>
        <rFont val="Meiryo UI"/>
        <family val="3"/>
        <charset val="128"/>
      </rPr>
      <t>2</t>
    </r>
    <r>
      <rPr>
        <sz val="10"/>
        <rFont val="Meiryo UI"/>
        <family val="3"/>
        <charset val="128"/>
      </rPr>
      <t xml:space="preserve"> and other greenhouse gas emissions, or to use energy efficiently?</t>
    </r>
    <phoneticPr fontId="1"/>
  </si>
  <si>
    <t>Are there regulations or initiatives to build proper relationships with local authorities and government officials in Japan and overseas in carrying out business activities (e.g., prohibition of bribery)?</t>
    <phoneticPr fontId="1"/>
  </si>
  <si>
    <t>Do you have your own company policy and implementation system in line with our policies and guidelines on quality and safety of products and services?</t>
    <phoneticPr fontId="1"/>
  </si>
  <si>
    <t>Do you have a mechanism or initiatives related to personal data and privacy protection?</t>
    <phoneticPr fontId="1"/>
  </si>
  <si>
    <t>Are you taking action to promote CSR activities in the supply chain, such as by conducting field surveys of business partners?</t>
    <phoneticPr fontId="1"/>
  </si>
  <si>
    <t>Are you taking action to reduce the social and environmental burden of the production process or products and services?</t>
    <phoneticPr fontId="1"/>
  </si>
  <si>
    <t xml:space="preserve">*  Score for each item calculated based on a score of 3 points for Level 3, 2 points for Level 2 and 1 point for Level 1
</t>
    <phoneticPr fontId="1"/>
  </si>
  <si>
    <t>Note: Additional questions also asked to confirm details, depending on the
content of the response.</t>
    <phoneticPr fontId="1"/>
  </si>
  <si>
    <t>Number of business partners by
average score (Japan)</t>
    <phoneticPr fontId="1"/>
  </si>
  <si>
    <t>Average score</t>
    <phoneticPr fontId="1"/>
  </si>
  <si>
    <t>Number of companies</t>
    <phoneticPr fontId="1"/>
  </si>
  <si>
    <t>90% or higher</t>
    <phoneticPr fontId="1"/>
  </si>
  <si>
    <t>80%–below 90%</t>
    <phoneticPr fontId="1"/>
  </si>
  <si>
    <t>70%–below 80%</t>
    <phoneticPr fontId="1"/>
  </si>
  <si>
    <t>Below 70%</t>
    <phoneticPr fontId="1"/>
  </si>
  <si>
    <t>Absent or incomplete response</t>
    <phoneticPr fontId="1"/>
  </si>
  <si>
    <t>Target: Primary business partners of Yakult Group’s overseas offices/Number of responses: 64 companies
(80% response rate)</t>
    <phoneticPr fontId="2"/>
  </si>
  <si>
    <t>Number of business partners by
average score (overseas)</t>
    <phoneticPr fontId="1"/>
  </si>
  <si>
    <t>4. Supplier initiatives related to climate change and biodiversity</t>
    <phoneticPr fontId="1"/>
  </si>
  <si>
    <t>◆Percentage of suppliers with long-term
GHG emissions reduction targets</t>
    <phoneticPr fontId="1"/>
  </si>
  <si>
    <t>◆Percentage of suppliers* with
deforestation-related policies and guidelines</t>
    <phoneticPr fontId="1"/>
  </si>
  <si>
    <t>Have set targets</t>
    <phoneticPr fontId="1"/>
  </si>
  <si>
    <t>Plan to set
targets within
next few years</t>
    <phoneticPr fontId="1"/>
  </si>
  <si>
    <t>Have not set targets</t>
    <phoneticPr fontId="1"/>
  </si>
  <si>
    <t>Have set policies
and guidelines</t>
    <phoneticPr fontId="1"/>
  </si>
  <si>
    <t>Plan to set
policies and
guidelines within
next few years</t>
    <phoneticPr fontId="1"/>
  </si>
  <si>
    <t>Have not set
policies and
guidelines</t>
    <phoneticPr fontId="1"/>
  </si>
  <si>
    <t>Do not
handle such
materials</t>
    <phoneticPr fontId="1"/>
  </si>
  <si>
    <t xml:space="preserve">Fiscal year </t>
    <phoneticPr fontId="1"/>
  </si>
  <si>
    <t xml:space="preserve">Japan* (%) </t>
    <phoneticPr fontId="1"/>
  </si>
  <si>
    <t xml:space="preserve">Asia/Oceania (%) </t>
    <phoneticPr fontId="1"/>
  </si>
  <si>
    <t xml:space="preserve">The Americas  (%) </t>
    <phoneticPr fontId="1"/>
  </si>
  <si>
    <t xml:space="preserve">Europe (%) </t>
    <phoneticPr fontId="1"/>
  </si>
  <si>
    <t>* Results for dairy product raw materials</t>
  </si>
  <si>
    <t>Note: Raw materials that are imported and undergo final processing in Japan are calculated as local Japanese materials.</t>
  </si>
  <si>
    <t>6. Green procurement ratio</t>
    <phoneticPr fontId="1"/>
  </si>
  <si>
    <t>Green procurement ratio (%)</t>
    <phoneticPr fontId="1"/>
  </si>
  <si>
    <t>Japan (%)</t>
    <phoneticPr fontId="1"/>
  </si>
  <si>
    <t>Outside Japan (%)</t>
  </si>
  <si>
    <r>
      <t>Work accident frequency rate</t>
    </r>
    <r>
      <rPr>
        <vertAlign val="superscript"/>
        <sz val="11"/>
        <color theme="1"/>
        <rFont val="Meiryo UI"/>
        <family val="3"/>
        <charset val="128"/>
      </rPr>
      <t>*1</t>
    </r>
    <phoneticPr fontId="1"/>
  </si>
  <si>
    <r>
      <t>Work accident severity rate</t>
    </r>
    <r>
      <rPr>
        <vertAlign val="superscript"/>
        <sz val="11"/>
        <color theme="1"/>
        <rFont val="Meiryo UI"/>
        <family val="3"/>
        <charset val="128"/>
      </rPr>
      <t>*2</t>
    </r>
    <phoneticPr fontId="1"/>
  </si>
  <si>
    <r>
      <t>Per-employee work accident rate</t>
    </r>
    <r>
      <rPr>
        <vertAlign val="superscript"/>
        <sz val="11"/>
        <color theme="1"/>
        <rFont val="Meiryo UI"/>
        <family val="3"/>
        <charset val="128"/>
      </rPr>
      <t>*3</t>
    </r>
    <phoneticPr fontId="1"/>
  </si>
  <si>
    <t>*2 Work accident severity rate: Number of work days lost ÷ Total work hours x 1,000</t>
  </si>
  <si>
    <t>*3 Per-employee work accident rate: Number of accidents ÷ Number of employees</t>
  </si>
  <si>
    <t>9. Percentage of annual paid leave taken and average overtime hours per month (per person) (Yakult Honsha)</t>
    <phoneticPr fontId="1"/>
  </si>
  <si>
    <t>Percentage of annual paid leave taken (%)</t>
    <phoneticPr fontId="1"/>
  </si>
  <si>
    <t>Average overtime hours (per month)</t>
    <phoneticPr fontId="1"/>
  </si>
  <si>
    <t>10. Number of employees taking parental leave (Yakult Honsha)</t>
    <phoneticPr fontId="1"/>
  </si>
  <si>
    <t>Male employees
(number of people/utilization rate*)</t>
    <phoneticPr fontId="1"/>
  </si>
  <si>
    <t>Female employees
(number of people/utilization rate)</t>
    <phoneticPr fontId="1"/>
  </si>
  <si>
    <t>* Rate of male employees taking parental leave: Number of male employees taking parental leave during the fiscal year in question divided
by the number of male employees whose spouse has given birth during that fiscal year</t>
    <phoneticPr fontId="1"/>
  </si>
  <si>
    <t>Note: Disclosed rates rounded down to whole numbers</t>
    <phoneticPr fontId="1"/>
  </si>
  <si>
    <t>10/15%</t>
    <phoneticPr fontId="1"/>
  </si>
  <si>
    <t>83/86%</t>
    <phoneticPr fontId="1"/>
  </si>
  <si>
    <t>67/95%</t>
    <phoneticPr fontId="1"/>
  </si>
  <si>
    <t>63/95%</t>
    <phoneticPr fontId="1"/>
  </si>
  <si>
    <t>60/107%</t>
    <phoneticPr fontId="1"/>
  </si>
  <si>
    <t>26/100%</t>
    <phoneticPr fontId="1"/>
  </si>
  <si>
    <t>35/100%</t>
    <phoneticPr fontId="1"/>
  </si>
  <si>
    <t>30/100%</t>
    <phoneticPr fontId="1"/>
  </si>
  <si>
    <t>28/100%</t>
    <phoneticPr fontId="1"/>
  </si>
  <si>
    <t>Starting monthly salary (yen)</t>
    <phoneticPr fontId="1"/>
  </si>
  <si>
    <t>Comparison with
minimum wage (%)</t>
    <phoneticPr fontId="1"/>
  </si>
  <si>
    <t>Graduate school graduate</t>
    <phoneticPr fontId="1"/>
  </si>
  <si>
    <t>University graduate (career track)</t>
    <phoneticPr fontId="1"/>
  </si>
  <si>
    <t>University graduate (general track)</t>
    <phoneticPr fontId="1"/>
  </si>
  <si>
    <t>Junior college graduate</t>
    <phoneticPr fontId="1"/>
  </si>
  <si>
    <t>Vocational school graduate</t>
    <phoneticPr fontId="1"/>
  </si>
  <si>
    <t>Training time (total hours)</t>
    <phoneticPr fontId="1"/>
  </si>
  <si>
    <t>Training time (hours) per person</t>
    <phoneticPr fontId="1"/>
  </si>
  <si>
    <t>Training cost (yen) per person</t>
    <phoneticPr fontId="1"/>
  </si>
  <si>
    <t>13. Shirota-ism workshops: Numbers of workshops and participants (Yakult Honsha)</t>
    <phoneticPr fontId="1"/>
  </si>
  <si>
    <t>Number of workshops</t>
    <phoneticPr fontId="1"/>
  </si>
  <si>
    <t>Participants</t>
    <phoneticPr fontId="1"/>
  </si>
  <si>
    <t>Note: Figures for 2020 are lower than previous years because training schedules were reduced due to the COVID-19 pandemic.</t>
  </si>
  <si>
    <t>Number and ratio of female managers (Yakult Honsha, overseas offices)</t>
    <phoneticPr fontId="1"/>
  </si>
  <si>
    <t>Japan: Number of female managers</t>
    <phoneticPr fontId="1"/>
  </si>
  <si>
    <t>Japan: Ratio of female managers (%)</t>
    <phoneticPr fontId="1"/>
  </si>
  <si>
    <t>Overseas: Ratio of female managers (%)</t>
    <phoneticPr fontId="1"/>
  </si>
  <si>
    <t>Japan: Rate of employees with disabilities (%)</t>
    <phoneticPr fontId="1"/>
  </si>
  <si>
    <t>Japan: Statutory target employment rate (%)</t>
    <phoneticPr fontId="1"/>
  </si>
  <si>
    <t>Overseas: Rate of employees with disabilities (%)*</t>
    <phoneticPr fontId="1"/>
  </si>
  <si>
    <t>* Disability is defined according to the criteria applied in each country and region</t>
    <phoneticPr fontId="1"/>
  </si>
  <si>
    <t>16. Rate of continuous employment at retirement age (Yakult Honsha)</t>
    <phoneticPr fontId="1"/>
  </si>
  <si>
    <t>Number of persons at mandatory retirement age</t>
    <phoneticPr fontId="1"/>
  </si>
  <si>
    <t>Rate of continuous employment* (%)</t>
    <phoneticPr fontId="1"/>
  </si>
  <si>
    <t>* Including those persons who have transferred to another company</t>
    <phoneticPr fontId="1"/>
  </si>
  <si>
    <t xml:space="preserve">    Number of persons in continuous employment at Yakult Honsha</t>
    <phoneticPr fontId="1"/>
  </si>
  <si>
    <t>　  Number of continuous workers who transfer to another company</t>
    <phoneticPr fontId="1"/>
  </si>
  <si>
    <t xml:space="preserve">    Number of persons who choose to retire</t>
    <phoneticPr fontId="1"/>
  </si>
  <si>
    <t>Note: As of the end of fiscal 2024. Data based on actual numbers.</t>
    <phoneticPr fontId="1"/>
  </si>
  <si>
    <t>17. Human resources data (Yakult Honsha)</t>
    <phoneticPr fontId="1"/>
  </si>
  <si>
    <t>Regular employees</t>
    <phoneticPr fontId="1"/>
  </si>
  <si>
    <t>　Male</t>
    <phoneticPr fontId="1"/>
  </si>
  <si>
    <t>　Female</t>
    <phoneticPr fontId="1"/>
  </si>
  <si>
    <t>Full-time contract employees</t>
    <phoneticPr fontId="1"/>
  </si>
  <si>
    <t>Female employee ratio (%)</t>
    <phoneticPr fontId="1"/>
  </si>
  <si>
    <t>Ratio of non-regular employees (%)</t>
    <phoneticPr fontId="1"/>
  </si>
  <si>
    <t>Average age (years)</t>
    <phoneticPr fontId="1"/>
  </si>
  <si>
    <t>Average length of service (years)</t>
    <phoneticPr fontId="1"/>
  </si>
  <si>
    <t>Average wage for 30-year-olds (yen/month)</t>
  </si>
  <si>
    <t>Number of newly hired</t>
  </si>
  <si>
    <t>Mid-career recruitment ratio (%)</t>
  </si>
  <si>
    <t>New graduates’ retention rate after three years (%)</t>
    <phoneticPr fontId="1"/>
  </si>
  <si>
    <t>Overall turnover rate (%)</t>
    <phoneticPr fontId="1"/>
  </si>
  <si>
    <t>Turnover rate for personal reasons (%)</t>
  </si>
  <si>
    <t>Total working hours</t>
  </si>
  <si>
    <t>Fixed-term employees (number)</t>
  </si>
  <si>
    <t>Employees with nonguaranteed working hours (number)</t>
    <phoneticPr fontId="1"/>
  </si>
  <si>
    <t>Full-time employees (number)</t>
  </si>
  <si>
    <t>Part-time employees (number)</t>
  </si>
  <si>
    <t>Nonemployee workers (number)</t>
    <phoneticPr fontId="1"/>
  </si>
  <si>
    <t>Fixed-term employees</t>
    <phoneticPr fontId="1"/>
  </si>
  <si>
    <t>Nonemployee workers</t>
  </si>
  <si>
    <t>Note 1: As of the end of fiscal 2024. Data based on actual numbers.</t>
    <phoneticPr fontId="1"/>
  </si>
  <si>
    <t>Note 2: All nonemployee workers are workers seconded from consolidated companies (engaged in manufacturing tasks, etc.)</t>
    <phoneticPr fontId="1"/>
  </si>
  <si>
    <t>Male</t>
    <phoneticPr fontId="1"/>
  </si>
  <si>
    <t>Female</t>
    <phoneticPr fontId="1"/>
  </si>
  <si>
    <t>Management staff*</t>
    <phoneticPr fontId="1"/>
  </si>
  <si>
    <t>Female management staff*</t>
    <phoneticPr fontId="1"/>
  </si>
  <si>
    <t>Japanese officers</t>
    <phoneticPr fontId="1"/>
  </si>
  <si>
    <t>Non-Japanese officers</t>
    <phoneticPr fontId="1"/>
  </si>
  <si>
    <t>Japanese management staff*</t>
    <phoneticPr fontId="1"/>
  </si>
  <si>
    <t>Non-Japanese management staff*</t>
    <phoneticPr fontId="1"/>
  </si>
  <si>
    <t>　Asia/Oceania</t>
    <phoneticPr fontId="1"/>
  </si>
  <si>
    <t>　The Americas</t>
    <phoneticPr fontId="1"/>
  </si>
  <si>
    <t>　Europe</t>
    <phoneticPr fontId="1"/>
  </si>
  <si>
    <t>18. Yakult Group companies outside Japan</t>
    <phoneticPr fontId="1"/>
  </si>
  <si>
    <t>* Management staff are those at manager level and above</t>
    <phoneticPr fontId="1"/>
  </si>
  <si>
    <t>Note: As of December 31, 2024</t>
    <phoneticPr fontId="1"/>
  </si>
  <si>
    <t>19. Human rights awareness training</t>
    <phoneticPr fontId="1"/>
  </si>
  <si>
    <t>Human rights awareness training
(Training for new employees)</t>
    <phoneticPr fontId="1"/>
  </si>
  <si>
    <t>Level-specific training</t>
    <phoneticPr fontId="1"/>
  </si>
  <si>
    <t>Human rights awareness training
(Diversity training for newly
appointed managers)</t>
    <phoneticPr fontId="1"/>
  </si>
  <si>
    <t>* Carried out during new line manager training in fiscal 2021</t>
    <phoneticPr fontId="1"/>
  </si>
  <si>
    <t>1 session
90 participants</t>
    <phoneticPr fontId="1"/>
  </si>
  <si>
    <t>1 session
72 participants</t>
    <phoneticPr fontId="1"/>
  </si>
  <si>
    <t>1 session
68 participants</t>
    <phoneticPr fontId="1"/>
  </si>
  <si>
    <t>1 session
89 participants</t>
    <phoneticPr fontId="1"/>
  </si>
  <si>
    <t>1 session
124 participants</t>
    <phoneticPr fontId="1"/>
  </si>
  <si>
    <t>7 sessions
200 participants</t>
    <phoneticPr fontId="1"/>
  </si>
  <si>
    <t>10 sessions
227 participants</t>
    <phoneticPr fontId="1"/>
  </si>
  <si>
    <t>9 sessions
197 participants</t>
    <phoneticPr fontId="1"/>
  </si>
  <si>
    <t>1 session
30 participants</t>
    <phoneticPr fontId="1"/>
  </si>
  <si>
    <t>1 session
34* participants</t>
    <phoneticPr fontId="1"/>
  </si>
  <si>
    <t>20. Customer consultations</t>
    <phoneticPr fontId="1"/>
  </si>
  <si>
    <t>Type</t>
    <phoneticPr fontId="1"/>
  </si>
  <si>
    <t>Inquiries</t>
    <phoneticPr fontId="1"/>
  </si>
  <si>
    <t>Applications</t>
    <phoneticPr fontId="1"/>
  </si>
  <si>
    <t>Complaints</t>
    <phoneticPr fontId="1"/>
  </si>
  <si>
    <t>Discontinuations/
suspensions</t>
    <phoneticPr fontId="1"/>
  </si>
  <si>
    <t>Changes</t>
    <phoneticPr fontId="1"/>
  </si>
  <si>
    <t>1. Governance organization</t>
    <phoneticPr fontId="1"/>
  </si>
  <si>
    <t>Company
with Audit &amp;
Supervisory Board</t>
    <phoneticPr fontId="1"/>
  </si>
  <si>
    <t>President</t>
  </si>
  <si>
    <t>Type of organization</t>
    <phoneticPr fontId="1"/>
  </si>
  <si>
    <t>Directors</t>
    <phoneticPr fontId="1"/>
  </si>
  <si>
    <t>　Including: Outside Directors</t>
    <phoneticPr fontId="1"/>
  </si>
  <si>
    <t>　Including: Independent Directors</t>
    <phoneticPr fontId="1"/>
  </si>
  <si>
    <t>　Including: Female Directors</t>
    <phoneticPr fontId="1"/>
  </si>
  <si>
    <t>Directors’ term of office (years)</t>
    <phoneticPr fontId="1"/>
  </si>
  <si>
    <t>Chair of Board of Directors</t>
    <phoneticPr fontId="1"/>
  </si>
  <si>
    <t>Auditors</t>
    <phoneticPr fontId="1"/>
  </si>
  <si>
    <t>　Including: Outside Auditors</t>
    <phoneticPr fontId="1"/>
  </si>
  <si>
    <t>　Including: Independent Auditors</t>
    <phoneticPr fontId="1"/>
  </si>
  <si>
    <t>　Including: Female Auditors</t>
    <phoneticPr fontId="1"/>
  </si>
  <si>
    <t>Auditors’ term of office (years)</t>
    <phoneticPr fontId="1"/>
  </si>
  <si>
    <t>Note: As of the end of June 2025</t>
    <phoneticPr fontId="1"/>
  </si>
  <si>
    <t>2. Frequency of meetings</t>
    <phoneticPr fontId="1"/>
  </si>
  <si>
    <t>Board of Directors</t>
    <phoneticPr fontId="1"/>
  </si>
  <si>
    <t>Internal Directors’ attendance rate at Board of
Directors meetings (%)</t>
    <phoneticPr fontId="1"/>
  </si>
  <si>
    <t>Outside Directors’ attendance rate at Board of
Directors meetings (%)</t>
    <phoneticPr fontId="1"/>
  </si>
  <si>
    <t>Audit &amp; Supervisory Board</t>
    <phoneticPr fontId="1"/>
  </si>
  <si>
    <t>Audit &amp; Supervisory Board Members’ attendance
rate at Audit &amp; Supervisory Board meetings (%)</t>
    <phoneticPr fontId="1"/>
  </si>
  <si>
    <t>Outside Auditors’ attendance rate at Audit &amp;
Supervisory Board meetings (%)</t>
    <phoneticPr fontId="1"/>
  </si>
  <si>
    <t>Compliance Committee</t>
    <phoneticPr fontId="1"/>
  </si>
  <si>
    <t>Corporate Ethics Committee</t>
    <phoneticPr fontId="1"/>
  </si>
  <si>
    <r>
      <t>CCSR Promotion Committee</t>
    </r>
    <r>
      <rPr>
        <vertAlign val="superscript"/>
        <sz val="11"/>
        <color theme="1"/>
        <rFont val="Meiryo UI"/>
        <family val="3"/>
        <charset val="128"/>
      </rPr>
      <t>*1</t>
    </r>
    <phoneticPr fontId="1"/>
  </si>
  <si>
    <r>
      <t>Committee to Address Plastic Containers</t>
    </r>
    <r>
      <rPr>
        <vertAlign val="superscript"/>
        <sz val="11"/>
        <color theme="1"/>
        <rFont val="Meiryo UI"/>
        <family val="3"/>
        <charset val="128"/>
      </rPr>
      <t>*1</t>
    </r>
    <phoneticPr fontId="1"/>
  </si>
  <si>
    <r>
      <t>98</t>
    </r>
    <r>
      <rPr>
        <vertAlign val="superscript"/>
        <sz val="11"/>
        <color theme="1"/>
        <rFont val="Meiryo UI"/>
        <family val="3"/>
        <charset val="128"/>
      </rPr>
      <t>*2</t>
    </r>
    <phoneticPr fontId="1"/>
  </si>
  <si>
    <r>
      <t>94</t>
    </r>
    <r>
      <rPr>
        <vertAlign val="superscript"/>
        <sz val="11"/>
        <color theme="1"/>
        <rFont val="Meiryo UI"/>
        <family val="3"/>
        <charset val="128"/>
      </rPr>
      <t>*3</t>
    </r>
    <phoneticPr fontId="1"/>
  </si>
  <si>
    <r>
      <t>98</t>
    </r>
    <r>
      <rPr>
        <vertAlign val="superscript"/>
        <sz val="11"/>
        <color theme="1"/>
        <rFont val="Meiryo UI"/>
        <family val="3"/>
        <charset val="128"/>
      </rPr>
      <t>*4</t>
    </r>
    <phoneticPr fontId="1"/>
  </si>
  <si>
    <r>
      <t>97</t>
    </r>
    <r>
      <rPr>
        <vertAlign val="superscript"/>
        <sz val="11"/>
        <color theme="1"/>
        <rFont val="Meiryo UI"/>
        <family val="3"/>
        <charset val="128"/>
      </rPr>
      <t>*5</t>
    </r>
    <phoneticPr fontId="1"/>
  </si>
  <si>
    <r>
      <t>99</t>
    </r>
    <r>
      <rPr>
        <vertAlign val="superscript"/>
        <sz val="11"/>
        <color theme="1"/>
        <rFont val="Meiryo UI"/>
        <family val="3"/>
        <charset val="128"/>
      </rPr>
      <t>*6</t>
    </r>
    <phoneticPr fontId="1"/>
  </si>
  <si>
    <r>
      <t>97</t>
    </r>
    <r>
      <rPr>
        <vertAlign val="superscript"/>
        <sz val="11"/>
        <color theme="1"/>
        <rFont val="Meiryo UI"/>
        <family val="3"/>
        <charset val="128"/>
      </rPr>
      <t>*7</t>
    </r>
    <phoneticPr fontId="1"/>
  </si>
  <si>
    <t>*1 In fiscal 2025, the CSR Promotion Committee and the Committee to Address Plastic Containers were merged into the
Sustainability Promotion Committee.</t>
    <phoneticPr fontId="1"/>
  </si>
  <si>
    <t>*2 For unavoidable reasons, one Outside Director was absent from one Board of Directors meeting.</t>
    <phoneticPr fontId="1"/>
  </si>
  <si>
    <t>*3 For unavoidable reasons, one Audit &amp; Supervisory Board Member was absent from one Audit &amp; Supervisory Board meeting.</t>
    <phoneticPr fontId="1"/>
  </si>
  <si>
    <t>*4 For unavoidable reasons, one Outside Director was absent from one Board of Directors meeting.</t>
    <phoneticPr fontId="1"/>
  </si>
  <si>
    <t>*5 For unavoidable reasons, one Outside Auditor was absent from one Audit &amp; Supervisory Board meeting.</t>
    <phoneticPr fontId="1"/>
  </si>
  <si>
    <t>*6 For unavoidable reasons, one Internal Director was absent from one Board of Directors meeting.</t>
    <phoneticPr fontId="1"/>
  </si>
  <si>
    <t>*7 For unavoidable reasons, one Outside Director was absent from two Board of Directors meetings.</t>
    <phoneticPr fontId="1"/>
  </si>
  <si>
    <t>3. Number of audit reports</t>
    <phoneticPr fontId="1"/>
  </si>
  <si>
    <t>Audit &amp; Supervisory Board Member audits</t>
    <phoneticPr fontId="1"/>
  </si>
  <si>
    <t>Internal audits</t>
    <phoneticPr fontId="1"/>
  </si>
  <si>
    <t>Accounting audits</t>
    <phoneticPr fontId="1"/>
  </si>
  <si>
    <t>4. Remuneration (amount)</t>
    <phoneticPr fontId="1"/>
  </si>
  <si>
    <r>
      <t>2020</t>
    </r>
    <r>
      <rPr>
        <vertAlign val="superscript"/>
        <sz val="11"/>
        <rFont val="Meiryo UI"/>
        <family val="3"/>
        <charset val="128"/>
      </rPr>
      <t>*1</t>
    </r>
    <phoneticPr fontId="1"/>
  </si>
  <si>
    <r>
      <t>2021</t>
    </r>
    <r>
      <rPr>
        <vertAlign val="superscript"/>
        <sz val="11"/>
        <rFont val="Meiryo UI"/>
        <family val="3"/>
        <charset val="128"/>
      </rPr>
      <t>*2</t>
    </r>
    <phoneticPr fontId="1"/>
  </si>
  <si>
    <r>
      <t>2022</t>
    </r>
    <r>
      <rPr>
        <vertAlign val="superscript"/>
        <sz val="11"/>
        <rFont val="Meiryo UI"/>
        <family val="3"/>
        <charset val="128"/>
      </rPr>
      <t>*3</t>
    </r>
    <phoneticPr fontId="1"/>
  </si>
  <si>
    <r>
      <t>2023</t>
    </r>
    <r>
      <rPr>
        <vertAlign val="superscript"/>
        <sz val="11"/>
        <rFont val="Meiryo UI"/>
        <family val="3"/>
        <charset val="128"/>
      </rPr>
      <t>*4</t>
    </r>
    <phoneticPr fontId="1"/>
  </si>
  <si>
    <r>
      <t>2024</t>
    </r>
    <r>
      <rPr>
        <vertAlign val="superscript"/>
        <sz val="11"/>
        <rFont val="Meiryo UI"/>
        <family val="3"/>
        <charset val="128"/>
      </rPr>
      <t>*5</t>
    </r>
    <phoneticPr fontId="1"/>
  </si>
  <si>
    <t>Remuneration
of directors</t>
    <phoneticPr fontId="1"/>
  </si>
  <si>
    <t>Remuneration
of auditors</t>
    <phoneticPr fontId="1"/>
  </si>
  <si>
    <t>603 million yen to
15 directors (Including
55 million yen to
5 Outside Directors)</t>
    <phoneticPr fontId="1"/>
  </si>
  <si>
    <t>642 million yen to
18 directors (Including
66 million yen to
7 Outside Directors)</t>
    <phoneticPr fontId="1"/>
  </si>
  <si>
    <t>806 million yen to
17 directors (Including
69 million yen to
7 Outside Directors)</t>
    <phoneticPr fontId="1"/>
  </si>
  <si>
    <t>765 million yen to
19 directors (Including
79 million yen to
6 Outside Directors)</t>
    <phoneticPr fontId="1"/>
  </si>
  <si>
    <t>713 million yen to
19 directors (Including
84 million yen to
7 Outside Directors)</t>
    <phoneticPr fontId="1"/>
  </si>
  <si>
    <t>105 million yen to
9 auditors (Including
33 million yen to
6 Outside Auditors)</t>
    <phoneticPr fontId="1"/>
  </si>
  <si>
    <t>107 million yen to
5 auditors (Including
35 million yen to
3 Outside Auditors)</t>
    <phoneticPr fontId="1"/>
  </si>
  <si>
    <t>114 million yen to
5 auditors (Including
38 million yen to
3 Outside Auditors)</t>
    <phoneticPr fontId="1"/>
  </si>
  <si>
    <t>121 million yen to
5 auditors (Including
42 million yen to
3 Outside Auditors)</t>
    <phoneticPr fontId="1"/>
  </si>
  <si>
    <t>109 million yen to
8 auditors (Including
43 million yen to
5 Outside Auditors)</t>
    <phoneticPr fontId="1"/>
  </si>
  <si>
    <t>*1 Amount of remuneration of directors and auditors in the 69th business report</t>
    <phoneticPr fontId="1"/>
  </si>
  <si>
    <t>*2 Amount of remuneration of directors and auditors in the 70th business report</t>
    <phoneticPr fontId="1"/>
  </si>
  <si>
    <t>*3 Total amount of remuneration of directors and auditors in the 71st business report</t>
    <phoneticPr fontId="1"/>
  </si>
  <si>
    <t>*4 Total amount of remuneration of directors and auditors in the 72nd business report</t>
    <phoneticPr fontId="1"/>
  </si>
  <si>
    <t>*5 Total amount of remuneration of directors and auditors in the 73rd business report</t>
    <phoneticPr fontId="1"/>
  </si>
  <si>
    <t>Participation in BCP safety confirmation
system drills (response to email) (%)</t>
    <phoneticPr fontId="1"/>
  </si>
  <si>
    <t>6. Internal reporting system</t>
    <phoneticPr fontId="1"/>
  </si>
  <si>
    <t>Number of reports</t>
    <phoneticPr fontId="1"/>
  </si>
  <si>
    <t>Internal reports by type (fiscal 2024)</t>
    <phoneticPr fontId="1"/>
  </si>
  <si>
    <t>Harassment</t>
    <phoneticPr fontId="1"/>
  </si>
  <si>
    <t>HR/labor</t>
    <phoneticPr fontId="1"/>
  </si>
  <si>
    <t>Quality</t>
    <phoneticPr fontId="1"/>
  </si>
  <si>
    <t>7. Compliance training and information security training</t>
    <phoneticPr fontId="1"/>
  </si>
  <si>
    <t>Compliance training event</t>
    <phoneticPr fontId="1"/>
  </si>
  <si>
    <t>Information security training events</t>
    <phoneticPr fontId="1"/>
  </si>
  <si>
    <t>1 (2,610)</t>
    <phoneticPr fontId="1"/>
  </si>
  <si>
    <t>1 (2,512)</t>
    <phoneticPr fontId="1"/>
  </si>
  <si>
    <t>1 (2,447)</t>
    <phoneticPr fontId="1"/>
  </si>
  <si>
    <t>1 (2,725)</t>
    <phoneticPr fontId="1"/>
  </si>
  <si>
    <t>5,289*</t>
    <phoneticPr fontId="1"/>
  </si>
  <si>
    <t>* In fiscal 2024, e-learning (2,513 recipients) and targeted mail training (2,776 participants) were performed.</t>
    <phoneticPr fontId="1"/>
  </si>
  <si>
    <t>Governance data</t>
  </si>
  <si>
    <t>Status of ISO 14001 environmental certification</t>
  </si>
  <si>
    <t>Food loss and waste recycling results</t>
  </si>
  <si>
    <t>Substances used by the Yakult Central Institute</t>
    <phoneticPr fontId="1"/>
  </si>
  <si>
    <t>Container and packaging obligatory recycling volumes</t>
  </si>
  <si>
    <t>Scope 3 emissions by category (fiscal 2024)</t>
  </si>
  <si>
    <t>Introduction of environment-friendly sales equipment</t>
  </si>
  <si>
    <t>Amount of specified plastic-containing products distributed</t>
  </si>
  <si>
    <t>Environmental impacts of business activities (From production through delivery)</t>
  </si>
  <si>
    <t>Energy use and energy use per production unit by Yakult Honsha plants and bottling companies (Scope 1 + Scope 2)</t>
  </si>
  <si>
    <t>Industrial waste and byproducts from plastic-using products</t>
  </si>
  <si>
    <t>Assessment of water risk using WRI Aqueduct in areas with production bases</t>
  </si>
  <si>
    <t>Water risk survey cost</t>
  </si>
  <si>
    <t>Waste generated at Yakult Honsha plants and bottling companies</t>
  </si>
  <si>
    <t>Assessment of biodiversity around production bases</t>
  </si>
  <si>
    <t>Water data at production bases outside Japan</t>
  </si>
  <si>
    <t>Water data at production bases in Japan</t>
  </si>
  <si>
    <t>Business site reports for each region</t>
  </si>
  <si>
    <t>Japan business site reports</t>
  </si>
  <si>
    <t>Water used at Yakult Honsha plants and bottling companies (total and per
production unit)</t>
    <phoneticPr fontId="1"/>
  </si>
  <si>
    <t>Waste generated and recycling rates at Yakult Honsha plants and bottling companies</t>
    <phoneticPr fontId="1"/>
  </si>
  <si>
    <t>Certifications acquired for product quality (as of March 2025)</t>
    <phoneticPr fontId="1"/>
  </si>
  <si>
    <t>Community investment (social contribution activities)</t>
    <phoneticPr fontId="1"/>
  </si>
  <si>
    <t>Green procurement ratio</t>
    <phoneticPr fontId="1"/>
  </si>
  <si>
    <t xml:space="preserve">Low-sugar, reduced-calorie products: Percentage of total dairy sales </t>
    <phoneticPr fontId="1"/>
  </si>
  <si>
    <t>Work accident frequency rate and severity rate (Yakult Honsha)</t>
    <phoneticPr fontId="1"/>
  </si>
  <si>
    <t>Percentage of annual paid leave taken and average overtime hours per month
(per person) (Yakult Honsha)</t>
    <phoneticPr fontId="1"/>
  </si>
  <si>
    <t>Number of employees taking parental leave (Yakult Honsha)</t>
    <phoneticPr fontId="1"/>
  </si>
  <si>
    <t>Comparison of starting salaries and minimum wage (fiscal 2024)</t>
    <phoneticPr fontId="1"/>
  </si>
  <si>
    <t>Hours of training time and cost (Yakult Honsha)</t>
    <phoneticPr fontId="1"/>
  </si>
  <si>
    <t>Shirota-ism workshops: Numbers of workshops and participants (Yakult Honsha)</t>
    <phoneticPr fontId="1"/>
  </si>
  <si>
    <t>Rate of employees with disabilities (Yakult Honsha, overseas offices)</t>
    <phoneticPr fontId="1"/>
  </si>
  <si>
    <t>Rate of continuous employment at retirement age (Yakult Honsha)</t>
    <phoneticPr fontId="1"/>
  </si>
  <si>
    <t>Human resources data (Yakult Honsha)</t>
    <phoneticPr fontId="1"/>
  </si>
  <si>
    <t>Yakult Group companies outside Japan (as of December 2024)</t>
    <phoneticPr fontId="1"/>
  </si>
  <si>
    <t>Human rights awareness training</t>
    <phoneticPr fontId="1"/>
  </si>
  <si>
    <t>Customer consultations</t>
    <phoneticPr fontId="1"/>
  </si>
  <si>
    <t>Governance organization</t>
  </si>
  <si>
    <t>Frequency of meetings</t>
  </si>
  <si>
    <t>Number of audit reports</t>
  </si>
  <si>
    <t>Remuneration (amount)</t>
  </si>
  <si>
    <t>BCP drill participation rate</t>
  </si>
  <si>
    <t>Compliance training and information security training</t>
    <phoneticPr fontId="1"/>
  </si>
  <si>
    <t>Number of reports, consultations and queries received by internal reporting system
Internal reports by type (fiscal 2024)
(Yakult Compliance Hotline)</t>
    <phoneticPr fontId="1"/>
  </si>
  <si>
    <t>Supplier initiatives related to climate change and biodiversity</t>
    <phoneticPr fontId="1"/>
  </si>
  <si>
    <t>14. Industrial waste and byproducts from plastic-using products</t>
    <phoneticPr fontId="1"/>
  </si>
  <si>
    <t>Note: Scope: Yakult Honsha, all bottling companies, all marketing companies and seven affiliated companies</t>
    <phoneticPr fontId="1"/>
  </si>
  <si>
    <t>Empty container collection vehicle, material and equipment development/introduction subsidy expense, waste recycling, recycled plastic product manufacturing</t>
    <phoneticPr fontId="1"/>
  </si>
  <si>
    <t>●Economic benefits associated with environmental conservation measures</t>
    <phoneticPr fontId="1"/>
  </si>
  <si>
    <t>*1 SOx and NOx levels were measured at the following plants, which are required to perform such measurements:
Yakult Honsha Co., Ltd. (including Fukushima Plant, Ibaraki Plant, Fuji Susono Plant and Hyogo Miki Plant), bottling companies (Yakult Iwate Plant Co., Ltd.).</t>
    <phoneticPr fontId="1"/>
  </si>
  <si>
    <r>
      <t>CO</t>
    </r>
    <r>
      <rPr>
        <u/>
        <vertAlign val="subscript"/>
        <sz val="11"/>
        <color theme="10"/>
        <rFont val="游ゴシック"/>
        <family val="3"/>
        <charset val="128"/>
        <scheme val="minor"/>
      </rPr>
      <t>2</t>
    </r>
    <r>
      <rPr>
        <u/>
        <sz val="11"/>
        <color theme="10"/>
        <rFont val="游ゴシック"/>
        <family val="2"/>
        <charset val="128"/>
        <scheme val="minor"/>
      </rPr>
      <t xml:space="preserve"> emissions in fiscal 2024</t>
    </r>
    <phoneticPr fontId="1"/>
  </si>
  <si>
    <r>
      <t>CO</t>
    </r>
    <r>
      <rPr>
        <u/>
        <vertAlign val="subscript"/>
        <sz val="11"/>
        <color theme="10"/>
        <rFont val="游ゴシック"/>
        <family val="3"/>
        <charset val="128"/>
        <scheme val="minor"/>
      </rPr>
      <t>2</t>
    </r>
    <r>
      <rPr>
        <u/>
        <sz val="11"/>
        <color theme="10"/>
        <rFont val="游ゴシック"/>
        <family val="2"/>
        <charset val="128"/>
        <scheme val="minor"/>
      </rPr>
      <t xml:space="preserve"> emissions and CO</t>
    </r>
    <r>
      <rPr>
        <u/>
        <vertAlign val="subscript"/>
        <sz val="11"/>
        <color theme="10"/>
        <rFont val="游ゴシック"/>
        <family val="3"/>
        <charset val="128"/>
        <scheme val="minor"/>
      </rPr>
      <t>2</t>
    </r>
    <r>
      <rPr>
        <u/>
        <sz val="11"/>
        <color theme="10"/>
        <rFont val="游ゴシック"/>
        <family val="2"/>
        <charset val="128"/>
        <scheme val="minor"/>
      </rPr>
      <t xml:space="preserve"> emissions per production unit by Yakult Honsha plants and bottling companies (Scope 1 + Scope 2)</t>
    </r>
    <phoneticPr fontId="1"/>
  </si>
  <si>
    <r>
      <t>Note 1: CO</t>
    </r>
    <r>
      <rPr>
        <vertAlign val="subscript"/>
        <sz val="11"/>
        <color theme="1"/>
        <rFont val="Meiryo UI"/>
        <family val="3"/>
        <charset val="128"/>
      </rPr>
      <t>2</t>
    </r>
    <r>
      <rPr>
        <sz val="11"/>
        <color theme="1"/>
        <rFont val="Meiryo UI"/>
        <family val="3"/>
        <charset val="128"/>
      </rPr>
      <t xml:space="preserve"> emissions per production unit are calculated based solely on energy consumption at five Yakult Honsha plants, excluding plants that produce cosmetics and pharmaceuticals.</t>
    </r>
    <phoneticPr fontId="1"/>
  </si>
  <si>
    <t>10. Energy use and energy use per production unit by Yakult Honsha plants and bottling companies (Scope 1 + Scope 2)</t>
    <phoneticPr fontId="1"/>
  </si>
  <si>
    <r>
      <t>●CO</t>
    </r>
    <r>
      <rPr>
        <b/>
        <vertAlign val="subscript"/>
        <sz val="11"/>
        <rFont val="Meiryo UI"/>
        <family val="3"/>
        <charset val="128"/>
      </rPr>
      <t>2</t>
    </r>
    <r>
      <rPr>
        <b/>
        <sz val="11"/>
        <rFont val="Meiryo UI"/>
        <family val="3"/>
        <charset val="128"/>
      </rPr>
      <t xml:space="preserve"> emissions from logistics (Scope 1 + Scope 2)</t>
    </r>
    <phoneticPr fontId="1"/>
  </si>
  <si>
    <t>Diesel fuel use (kl)</t>
    <phoneticPr fontId="1"/>
  </si>
  <si>
    <t>NOx emissions (t)</t>
    <phoneticPr fontId="1"/>
  </si>
  <si>
    <r>
      <t>Fiscal 2024
total water
withdrawal
(m</t>
    </r>
    <r>
      <rPr>
        <vertAlign val="superscript"/>
        <sz val="11"/>
        <color theme="1"/>
        <rFont val="Meiryo UI"/>
        <family val="3"/>
        <charset val="128"/>
      </rPr>
      <t>3</t>
    </r>
    <r>
      <rPr>
        <sz val="11"/>
        <color theme="1"/>
        <rFont val="Meiryo UI"/>
        <family val="3"/>
        <charset val="128"/>
      </rPr>
      <t>)</t>
    </r>
    <phoneticPr fontId="1"/>
  </si>
  <si>
    <r>
      <t>Fiscal 2024
total water
discharge
(m</t>
    </r>
    <r>
      <rPr>
        <vertAlign val="superscript"/>
        <sz val="11"/>
        <color theme="1"/>
        <rFont val="Meiryo UI"/>
        <family val="3"/>
        <charset val="128"/>
      </rPr>
      <t>3</t>
    </r>
    <r>
      <rPr>
        <sz val="11"/>
        <color theme="1"/>
        <rFont val="Meiryo UI"/>
        <family val="3"/>
        <charset val="128"/>
      </rPr>
      <t>)</t>
    </r>
    <phoneticPr fontId="1"/>
  </si>
  <si>
    <t>Note 1: The amount of waste generated
per production unit is calculated using
data from bottling companies and five Yakult Honsha plants, excluding plants that produce cosmetics and pharmaceuticals.</t>
    <phoneticPr fontId="1"/>
  </si>
  <si>
    <t>Note 1: Figures for South Korea estimated from production units of Korea Yakult (hy Co., Ltd.) relative to all production bases.</t>
    <phoneticPr fontId="1"/>
  </si>
  <si>
    <t>21. Water data at production bases outside Japan</t>
    <phoneticPr fontId="1"/>
  </si>
  <si>
    <r>
      <t>Location: 5-11 Izumi, Kunitachi-shi, Tokyo 186-8650
Site area: 29,779 m</t>
    </r>
    <r>
      <rPr>
        <vertAlign val="superscript"/>
        <sz val="11"/>
        <rFont val="Meiryo UI"/>
        <family val="3"/>
        <charset val="128"/>
      </rPr>
      <t>2</t>
    </r>
    <r>
      <rPr>
        <sz val="11"/>
        <rFont val="Meiryo UI"/>
        <family val="3"/>
        <charset val="128"/>
      </rPr>
      <t xml:space="preserve">
Note: For main research areas and ﬁelds, see p. 52.</t>
    </r>
    <phoneticPr fontId="1"/>
  </si>
  <si>
    <t>*	1 As of March 2025
*	2 City gas and LPG are the predominantly used fuels</t>
    <phoneticPr fontId="1"/>
  </si>
  <si>
    <r>
      <t>11*</t>
    </r>
    <r>
      <rPr>
        <vertAlign val="superscript"/>
        <sz val="10"/>
        <rFont val="Meiryo UI"/>
        <family val="3"/>
        <charset val="128"/>
      </rPr>
      <t>1</t>
    </r>
    <phoneticPr fontId="1"/>
  </si>
  <si>
    <r>
      <t>2*</t>
    </r>
    <r>
      <rPr>
        <vertAlign val="superscript"/>
        <sz val="10"/>
        <color theme="1"/>
        <rFont val="Meiryo UI"/>
        <family val="3"/>
        <charset val="128"/>
      </rPr>
      <t>2</t>
    </r>
    <phoneticPr fontId="1"/>
  </si>
  <si>
    <t>5. Locally procured raw materials</t>
    <phoneticPr fontId="1"/>
  </si>
  <si>
    <t>7. Low-sugar, reduced-calorie products: Percentage of total dairy sales</t>
    <phoneticPr fontId="1"/>
  </si>
  <si>
    <t>Locally procured raw materials</t>
    <phoneticPr fontId="1"/>
  </si>
  <si>
    <t>Sustainable procurement survey results/Number of business partners by average score (fiscal 2024)</t>
    <phoneticPr fontId="1"/>
  </si>
  <si>
    <t>8. Work accident frequency rate and severity rate (Yakult Honsha)</t>
    <phoneticPr fontId="1"/>
  </si>
  <si>
    <t>Minimum wage calculated using the minimum wage for Tokyo (1,163 yen per hour) working 20.42 days per month, 7.5 hours per day. Our salary system is based on the level of each employee, and there is no difference between male and female employees in the same level or role.</t>
    <phoneticPr fontId="1"/>
  </si>
  <si>
    <t>11. Comparison of starting salaries and minimum wage (fiscal 2024)</t>
    <phoneticPr fontId="1"/>
  </si>
  <si>
    <t>Note: Figures for 2020 are lower than previous years due to the COVID-19 pandemic.</t>
    <phoneticPr fontId="1"/>
  </si>
  <si>
    <t>12. Hours of training time and cost (Yakult Honsha)</t>
    <phoneticPr fontId="1"/>
  </si>
  <si>
    <t>15. Rate of employees with disabilities (Yakult Honsha, overseas offices)</t>
    <phoneticPr fontId="1"/>
  </si>
  <si>
    <t>14. Number and ratio of female managers (Yakult Honsha, overseas offices)</t>
    <phoneticPr fontId="1"/>
  </si>
  <si>
    <t xml:space="preserve">Ratio of 
non-regular employees </t>
    <phoneticPr fontId="1"/>
  </si>
  <si>
    <t>Turnover rate for regular employees
– total</t>
    <phoneticPr fontId="1"/>
  </si>
  <si>
    <t>Turnover rate for regular employees
– male</t>
    <phoneticPr fontId="1"/>
  </si>
  <si>
    <t xml:space="preserve">Turnover rate for regular employees
– female </t>
    <phoneticPr fontId="1"/>
  </si>
  <si>
    <t xml:space="preserve">Turnover rate for regular employees for personal reasons </t>
    <phoneticPr fontId="1"/>
  </si>
  <si>
    <t>5. BCP drill participation rate</t>
    <phoneticPr fontId="1"/>
  </si>
  <si>
    <t>Number of reports, consultations and queries received by internal reporting system (Yakult Compliance Hotline)</t>
    <phoneticPr fontId="1"/>
  </si>
  <si>
    <t>5. Economic accounting results/Economic benefits associated with environmental conservation measures</t>
    <phoneticPr fontId="1"/>
  </si>
  <si>
    <t>Economic accounting results/Economic benefits associated with environmental conservation measures</t>
    <phoneticPr fontId="1"/>
  </si>
  <si>
    <r>
      <t>11. CO</t>
    </r>
    <r>
      <rPr>
        <b/>
        <vertAlign val="subscript"/>
        <sz val="11"/>
        <color theme="1"/>
        <rFont val="Meiryo UI"/>
        <family val="3"/>
        <charset val="128"/>
      </rPr>
      <t>2</t>
    </r>
    <r>
      <rPr>
        <b/>
        <sz val="11"/>
        <color theme="1"/>
        <rFont val="Meiryo UI"/>
        <family val="3"/>
        <charset val="128"/>
      </rPr>
      <t xml:space="preserve"> emissions from logistics/Logistics diesel fuel use and NOx emissions</t>
    </r>
    <phoneticPr fontId="1"/>
  </si>
  <si>
    <r>
      <t>CO</t>
    </r>
    <r>
      <rPr>
        <u/>
        <vertAlign val="subscript"/>
        <sz val="11"/>
        <color theme="10"/>
        <rFont val="游ゴシック"/>
        <family val="3"/>
        <charset val="128"/>
        <scheme val="minor"/>
      </rPr>
      <t>2</t>
    </r>
    <r>
      <rPr>
        <u/>
        <sz val="11"/>
        <color theme="10"/>
        <rFont val="游ゴシック"/>
        <family val="2"/>
        <charset val="128"/>
        <scheme val="minor"/>
      </rPr>
      <t xml:space="preserve"> emissions from logistics/Logistics diesel fuel use and NOx emissions</t>
    </r>
    <phoneticPr fontId="1"/>
  </si>
  <si>
    <t>Completely restarted on-site plant tours, eliminating entry restrictions due to diseases such as COVID-19. Also carried out initiatives meant to improve customer satisfaction, including adding benches to the outdoor waiting area and installing a mister for hot midsummer days.</t>
  </si>
  <si>
    <t>*4 Partial extract from the Ministry of Health, Labour and Welfare’s Survey on Industrial Accidents (2024)</t>
  </si>
  <si>
    <t>*1 Work accident frequency rate: Injuries and deaths caused by work accidents ÷ Total work hours x 1,000,000</t>
    <phoneticPr fontId="1"/>
  </si>
  <si>
    <r>
      <t>All-industry average</t>
    </r>
    <r>
      <rPr>
        <vertAlign val="superscript"/>
        <sz val="10"/>
        <color theme="1"/>
        <rFont val="Meiryo UI"/>
        <family val="3"/>
        <charset val="128"/>
      </rPr>
      <t>*4</t>
    </r>
    <phoneticPr fontId="1"/>
  </si>
  <si>
    <t>26.1 (including recyclables)</t>
    <phoneticPr fontId="1"/>
  </si>
  <si>
    <t>As part of its on-site tour program, hosted educational visits for preschool, elementary school and middle school students. Also cleaned the area around the plant and promoted activities that contributed to society, as the plant does every year.</t>
    <phoneticPr fontId="1"/>
  </si>
  <si>
    <t>Conducted training on forming human connections at work to make employee communication smoother and improve the working environment at the plant. Also resolved various employee concerns and issues and improved the working environment in other ways, including holding an event for networking with female employees at other plants as a diversity initiative.</t>
    <phoneticPr fontId="1"/>
  </si>
  <si>
    <t>As a social contribution, carried out the “Visible Laboratory” activity, with 1,577 visitors since the activity began in April 2024. 376 students from 10 schools participated in online visits. Also sent instructors to a science project presentation event and nutritional education seminar held by the city of Kunitachi, contributing to the community.</t>
    <phoneticPr fontId="1"/>
  </si>
  <si>
    <t>Note 2: Business activities in Myanmar are currently suspended.</t>
    <phoneticPr fontId="1"/>
  </si>
  <si>
    <t>*3 Calculation methods for “Sugar” and “Other raw materials” were changed starting from fiscal 2024.</t>
    <phoneticPr fontId="1"/>
  </si>
  <si>
    <r>
      <t>　Sugar (t)</t>
    </r>
    <r>
      <rPr>
        <vertAlign val="superscript"/>
        <sz val="11"/>
        <rFont val="Meiryo UI"/>
        <family val="3"/>
        <charset val="128"/>
      </rPr>
      <t>*3</t>
    </r>
    <phoneticPr fontId="1"/>
  </si>
  <si>
    <r>
      <t>　Other raw materials (t)</t>
    </r>
    <r>
      <rPr>
        <vertAlign val="superscript"/>
        <sz val="11"/>
        <rFont val="Meiryo UI"/>
        <family val="3"/>
        <charset val="128"/>
      </rPr>
      <t>*3</t>
    </r>
    <phoneticPr fontId="1"/>
  </si>
  <si>
    <r>
      <t>SOx</t>
    </r>
    <r>
      <rPr>
        <vertAlign val="superscript"/>
        <sz val="11"/>
        <color theme="1"/>
        <rFont val="Meiryo UI"/>
        <family val="3"/>
        <charset val="128"/>
      </rPr>
      <t>*1</t>
    </r>
    <r>
      <rPr>
        <sz val="11"/>
        <color theme="1"/>
        <rFont val="Meiryo UI"/>
        <family val="3"/>
        <charset val="128"/>
      </rPr>
      <t>(t)</t>
    </r>
    <phoneticPr fontId="1"/>
  </si>
  <si>
    <r>
      <t xml:space="preserve">Accompanying the relaxation of countermeasures against COVID-19, restarted on-site tours. Also participated in the Goka Fureai Festival, deepening its relationship with customers through a booth featuring </t>
    </r>
    <r>
      <rPr>
        <i/>
        <sz val="11"/>
        <rFont val="Meiryo UI"/>
        <family val="3"/>
        <charset val="128"/>
      </rPr>
      <t>Yakult</t>
    </r>
    <r>
      <rPr>
        <sz val="11"/>
        <rFont val="Meiryo UI"/>
        <family val="3"/>
        <charset val="128"/>
      </rPr>
      <t xml:space="preserve"> taste-tests, an environmental questionnaire and a staff member in a Yakult Man suit.</t>
    </r>
    <phoneticPr fontId="1"/>
  </si>
  <si>
    <r>
      <t xml:space="preserve">Continued its support for and cooperation with local events, including with a donation to the Susono City Social Welfare Council. Continued offering the three kinds of online tours offered last year: the “How to Make </t>
    </r>
    <r>
      <rPr>
        <i/>
        <sz val="11"/>
        <rFont val="Meiryo UI"/>
        <family val="3"/>
        <charset val="128"/>
      </rPr>
      <t>Yakult</t>
    </r>
    <r>
      <rPr>
        <sz val="11"/>
        <rFont val="Meiryo UI"/>
        <family val="3"/>
        <charset val="128"/>
      </rPr>
      <t xml:space="preserve">” online plant tour, an online plant tour for elementary schoolers and a </t>
    </r>
    <r>
      <rPr>
        <i/>
        <sz val="11"/>
        <rFont val="Meiryo UI"/>
        <family val="3"/>
        <charset val="128"/>
      </rPr>
      <t>Joie</t>
    </r>
    <r>
      <rPr>
        <sz val="11"/>
        <rFont val="Meiryo UI"/>
        <family val="3"/>
        <charset val="128"/>
      </rPr>
      <t xml:space="preserve"> online plant tour. Also renovated PR hall to better equip plant to convey the appeal of </t>
    </r>
    <r>
      <rPr>
        <i/>
        <sz val="11"/>
        <rFont val="Meiryo UI"/>
        <family val="3"/>
        <charset val="128"/>
      </rPr>
      <t>Yakult</t>
    </r>
    <r>
      <rPr>
        <sz val="11"/>
        <rFont val="Meiryo UI"/>
        <family val="3"/>
        <charset val="128"/>
      </rPr>
      <t>.</t>
    </r>
    <phoneticPr fontId="1"/>
  </si>
  <si>
    <r>
      <t xml:space="preserve">Increased number of employees able to host on-site plant tours to seven and increased maximum number of tours per day from two to four, better equipping plant to convey the appeal of </t>
    </r>
    <r>
      <rPr>
        <i/>
        <sz val="11"/>
        <rFont val="Meiryo UI"/>
        <family val="3"/>
        <charset val="128"/>
      </rPr>
      <t>Yakult</t>
    </r>
    <r>
      <rPr>
        <sz val="11"/>
        <rFont val="Meiryo UI"/>
        <family val="3"/>
        <charset val="128"/>
      </rPr>
      <t xml:space="preserve"> to customers.</t>
    </r>
    <phoneticPr fontId="1"/>
  </si>
  <si>
    <t>*6 Information for Sonipat/Rai Plant in India is for April 2024 to March 2025</t>
    <phoneticPr fontId="1"/>
  </si>
  <si>
    <r>
      <t>Industry-specific average</t>
    </r>
    <r>
      <rPr>
        <vertAlign val="superscript"/>
        <sz val="10"/>
        <rFont val="Meiryo UI"/>
        <family val="3"/>
        <charset val="128"/>
      </rPr>
      <t>*4</t>
    </r>
    <r>
      <rPr>
        <sz val="10"/>
        <rFont val="Meiryo UI"/>
        <family val="3"/>
        <charset val="128"/>
      </rPr>
      <t xml:space="preserve"> 
(manufacturing)</t>
    </r>
    <phoneticPr fontId="1"/>
  </si>
  <si>
    <t>35.8(including recyclables)</t>
    <phoneticPr fontId="1"/>
  </si>
  <si>
    <t>330.6 (including recyclables)</t>
    <phoneticPr fontId="4"/>
  </si>
  <si>
    <t>El Salvador Plant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</si>
</sst>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 #,##0_ ;_ * \-#,##0_ ;_ * &quot;-&quot;_ ;_ @_ "/>
    <numFmt numFmtId="176" formatCode="#,##0_ "/>
    <numFmt numFmtId="177" formatCode="0.0_ "/>
    <numFmt numFmtId="178" formatCode="#,##0.00_ "/>
    <numFmt numFmtId="179" formatCode="0.0_);[Red]\(0.0\)"/>
    <numFmt numFmtId="180" formatCode="#,##0,"/>
    <numFmt numFmtId="181" formatCode="0_);[Red]\(0\)"/>
    <numFmt numFmtId="182" formatCode="#,##0.0_);[Red]\(#,##0.0\)"/>
    <numFmt numFmtId="183" formatCode="0.0%"/>
    <numFmt numFmtId="184" formatCode="0.000_);[Red]\(0.000\)"/>
    <numFmt numFmtId="185" formatCode="#,##0.0000_);[Red]\(#,##0.0000\)"/>
    <numFmt numFmtId="186" formatCode="#,##0.000_);[Red]\(#,##0.000\)"/>
    <numFmt numFmtId="187" formatCode="#,##0.0_ "/>
    <numFmt numFmtId="188" formatCode="#,##0.0"/>
    <numFmt numFmtId="189" formatCode="0.000_ "/>
    <numFmt numFmtId="190" formatCode="0.0000_ "/>
    <numFmt numFmtId="191" formatCode="0.00_);[Red]\(0.00\)"/>
    <numFmt numFmtId="192" formatCode="0.0_ ;[Red]\-0.0\ "/>
    <numFmt numFmtId="193" formatCode="#,##0.0;[Red]\-#,##0.0"/>
    <numFmt numFmtId="194" formatCode="0.0"/>
    <numFmt numFmtId="195" formatCode="#,##0.0000"/>
    <numFmt numFmtId="196" formatCode="#,##0.000;[Red]\-#,##0.000"/>
    <numFmt numFmtId="197" formatCode="0.000"/>
    <numFmt numFmtId="198" formatCode="#,##0.000"/>
    <numFmt numFmtId="199" formatCode="0.00000_ "/>
    <numFmt numFmtId="200" formatCode="#,##0.0,,"/>
    <numFmt numFmtId="201" formatCode="#,##0.00_ ;[Red]\-#,##0.00\ "/>
    <numFmt numFmtId="202" formatCode="0_ "/>
    <numFmt numFmtId="203" formatCode="m/d;@"/>
    <numFmt numFmtId="204" formatCode="0.000000_ "/>
    <numFmt numFmtId="205" formatCode="#,##0.00_);[Red]\(#,##0.00\)"/>
  </numFmts>
  <fonts count="55">
    <font>
      <sz val="11"/>
      <color theme="1"/>
      <name val="游ゴシック"/>
      <family val="2"/>
      <charset val="128"/>
      <scheme val="minor"/>
    </font>
    <font>
      <sz val="6"/>
      <name val="游ゴシック"/>
      <family val="2"/>
      <charset val="128"/>
      <scheme val="minor"/>
    </font>
    <font>
      <b/>
      <sz val="18"/>
      <color rgb="FFE60039"/>
      <name val="Meiryo UI"/>
      <family val="3"/>
      <charset val="128"/>
    </font>
    <font>
      <b/>
      <sz val="10"/>
      <color theme="1"/>
      <name val="Meiryo UI"/>
      <family val="3"/>
      <charset val="128"/>
    </font>
    <font>
      <b/>
      <sz val="11"/>
      <color rgb="FFE60039"/>
      <name val="Meiryo UI"/>
      <family val="3"/>
      <charset val="128"/>
    </font>
    <font>
      <sz val="10"/>
      <color theme="1"/>
      <name val="Meiryo UI"/>
      <family val="3"/>
      <charset val="128"/>
    </font>
    <font>
      <u/>
      <sz val="11"/>
      <color theme="10"/>
      <name val="游ゴシック"/>
      <family val="2"/>
      <charset val="128"/>
      <scheme val="minor"/>
    </font>
    <font>
      <sz val="11"/>
      <color theme="1"/>
      <name val="Meiryo UI"/>
      <family val="3"/>
      <charset val="128"/>
    </font>
    <font>
      <u/>
      <sz val="11"/>
      <color theme="10"/>
      <name val="Meiryo UI"/>
      <family val="3"/>
      <charset val="128"/>
    </font>
    <font>
      <b/>
      <sz val="14"/>
      <color rgb="FFE60039"/>
      <name val="Meiryo UI"/>
      <family val="3"/>
      <charset val="128"/>
    </font>
    <font>
      <b/>
      <sz val="11"/>
      <color theme="1"/>
      <name val="Meiryo UI"/>
      <family val="3"/>
      <charset val="128"/>
    </font>
    <font>
      <sz val="11"/>
      <name val="Meiryo UI"/>
      <family val="3"/>
      <charset val="128"/>
    </font>
    <font>
      <vertAlign val="superscript"/>
      <sz val="11"/>
      <color theme="1"/>
      <name val="Meiryo UI"/>
      <family val="3"/>
      <charset val="128"/>
    </font>
    <font>
      <vertAlign val="subscript"/>
      <sz val="11"/>
      <color theme="1"/>
      <name val="Meiryo UI"/>
      <family val="3"/>
      <charset val="128"/>
    </font>
    <font>
      <sz val="11"/>
      <color rgb="FF000000"/>
      <name val="Meiryo UI"/>
      <family val="3"/>
      <charset val="128"/>
    </font>
    <font>
      <b/>
      <sz val="11"/>
      <name val="Meiryo UI"/>
      <family val="3"/>
      <charset val="128"/>
    </font>
    <font>
      <sz val="11"/>
      <name val="ＭＳ Ｐゴシック"/>
      <family val="3"/>
      <charset val="128"/>
    </font>
    <font>
      <sz val="11"/>
      <color theme="1"/>
      <name val="Calibri"/>
      <family val="3"/>
      <charset val="128"/>
    </font>
    <font>
      <sz val="11"/>
      <color theme="1"/>
      <name val="游ゴシック"/>
      <family val="2"/>
      <charset val="128"/>
      <scheme val="minor"/>
    </font>
    <font>
      <sz val="10"/>
      <name val="Meiryo UI"/>
      <family val="3"/>
      <charset val="128"/>
    </font>
    <font>
      <b/>
      <vertAlign val="subscript"/>
      <sz val="11"/>
      <color theme="1"/>
      <name val="Meiryo UI"/>
      <family val="3"/>
      <charset val="128"/>
    </font>
    <font>
      <b/>
      <sz val="11"/>
      <color rgb="FFFF0000"/>
      <name val="Meiryo UI"/>
      <family val="3"/>
      <charset val="128"/>
    </font>
    <font>
      <sz val="11"/>
      <name val="游ゴシック"/>
      <family val="2"/>
      <charset val="128"/>
      <scheme val="minor"/>
    </font>
    <font>
      <vertAlign val="subscript"/>
      <sz val="11"/>
      <name val="Meiryo UI"/>
      <family val="3"/>
      <charset val="128"/>
    </font>
    <font>
      <b/>
      <sz val="10"/>
      <color rgb="FFE60039"/>
      <name val="Meiryo UI"/>
      <family val="3"/>
      <charset val="128"/>
    </font>
    <font>
      <b/>
      <sz val="10"/>
      <name val="Meiryo UI"/>
      <family val="3"/>
      <charset val="128"/>
    </font>
    <font>
      <sz val="6"/>
      <name val="游ゴシック"/>
      <family val="3"/>
      <charset val="128"/>
      <scheme val="minor"/>
    </font>
    <font>
      <b/>
      <vertAlign val="superscript"/>
      <sz val="11"/>
      <color theme="1"/>
      <name val="Meiryo UI"/>
      <family val="3"/>
      <charset val="128"/>
    </font>
    <font>
      <sz val="10"/>
      <color theme="1"/>
      <name val="Century"/>
      <family val="1"/>
    </font>
    <font>
      <vertAlign val="superscript"/>
      <sz val="10"/>
      <name val="Meiryo UI"/>
      <family val="3"/>
      <charset val="128"/>
    </font>
    <font>
      <vertAlign val="subscript"/>
      <sz val="10"/>
      <name val="Meiryo UI"/>
      <family val="3"/>
      <charset val="128"/>
    </font>
    <font>
      <sz val="10"/>
      <color rgb="FF000000"/>
      <name val="Meiryo UI"/>
      <family val="3"/>
      <charset val="128"/>
    </font>
    <font>
      <sz val="11"/>
      <color rgb="FFFF0000"/>
      <name val="Meiryo UI"/>
      <family val="3"/>
      <charset val="128"/>
    </font>
    <font>
      <b/>
      <vertAlign val="subscript"/>
      <sz val="11"/>
      <name val="Meiryo UI"/>
      <family val="3"/>
      <charset val="128"/>
    </font>
    <font>
      <sz val="11"/>
      <color theme="1"/>
      <name val="游ゴシック"/>
      <family val="2"/>
      <scheme val="minor"/>
    </font>
    <font>
      <sz val="9"/>
      <color theme="1"/>
      <name val="Meiryo UI"/>
      <family val="3"/>
      <charset val="128"/>
    </font>
    <font>
      <vertAlign val="superscript"/>
      <sz val="11"/>
      <name val="Meiryo UI"/>
      <family val="3"/>
      <charset val="128"/>
    </font>
    <font>
      <b/>
      <sz val="11"/>
      <color theme="1"/>
      <name val="游ゴシック"/>
      <family val="3"/>
      <charset val="128"/>
      <scheme val="minor"/>
    </font>
    <font>
      <b/>
      <sz val="10"/>
      <color rgb="FFFF0000"/>
      <name val="Meiryo UI"/>
      <family val="3"/>
      <charset val="128"/>
    </font>
    <font>
      <sz val="11"/>
      <color rgb="FF4472C4"/>
      <name val="Meiryo UI"/>
      <family val="3"/>
      <charset val="128"/>
    </font>
    <font>
      <vertAlign val="subscript"/>
      <sz val="10"/>
      <color theme="1"/>
      <name val="Meiryo UI"/>
      <family val="3"/>
      <charset val="128"/>
    </font>
    <font>
      <sz val="11"/>
      <color theme="1"/>
      <name val="游ゴシック"/>
      <family val="3"/>
      <charset val="128"/>
      <scheme val="minor"/>
    </font>
    <font>
      <sz val="11"/>
      <color indexed="8"/>
      <name val="ＭＳ Ｐゴシック"/>
      <family val="3"/>
      <charset val="128"/>
    </font>
    <font>
      <sz val="11"/>
      <color theme="1"/>
      <name val="メイリオ"/>
      <family val="2"/>
      <charset val="128"/>
    </font>
    <font>
      <sz val="9"/>
      <color indexed="8"/>
      <name val="ＭＳ Ｐゴシック"/>
      <family val="3"/>
      <charset val="128"/>
    </font>
    <font>
      <sz val="11"/>
      <name val="ＭＳ Ｐ明朝"/>
      <family val="1"/>
      <charset val="128"/>
    </font>
    <font>
      <sz val="9"/>
      <color rgb="FF000000"/>
      <name val="Meiryo UI"/>
      <family val="3"/>
      <charset val="128"/>
    </font>
    <font>
      <sz val="9"/>
      <name val="Meiryo UI"/>
      <family val="3"/>
      <charset val="128"/>
    </font>
    <font>
      <sz val="11"/>
      <color rgb="FF0070C0"/>
      <name val="Meiryo UI"/>
      <family val="3"/>
      <charset val="128"/>
    </font>
    <font>
      <vertAlign val="superscript"/>
      <sz val="10"/>
      <color theme="1"/>
      <name val="Meiryo UI"/>
      <family val="3"/>
      <charset val="128"/>
    </font>
    <font>
      <sz val="10"/>
      <color rgb="FFFF0000"/>
      <name val="Meiryo UI"/>
      <family val="3"/>
      <charset val="128"/>
    </font>
    <font>
      <i/>
      <sz val="11"/>
      <name val="Meiryo UI"/>
      <family val="3"/>
      <charset val="128"/>
    </font>
    <font>
      <i/>
      <sz val="11"/>
      <color theme="1"/>
      <name val="Meiryo UI"/>
      <family val="3"/>
      <charset val="128"/>
    </font>
    <font>
      <sz val="11"/>
      <color rgb="FFFF0000"/>
      <name val="游ゴシック"/>
      <family val="2"/>
      <charset val="128"/>
      <scheme val="minor"/>
    </font>
    <font>
      <u/>
      <vertAlign val="subscript"/>
      <sz val="11"/>
      <color theme="10"/>
      <name val="游ゴシック"/>
      <family val="3"/>
      <charset val="128"/>
      <scheme val="minor"/>
    </font>
  </fonts>
  <fills count="8">
    <fill>
      <patternFill patternType="none"/>
    </fill>
    <fill>
      <patternFill patternType="gray125"/>
    </fill>
    <fill>
      <patternFill patternType="solid">
        <fgColor rgb="FFF8EBCD"/>
        <bgColor indexed="64"/>
      </patternFill>
    </fill>
    <fill>
      <patternFill patternType="solid">
        <fgColor rgb="FFFCE4DE"/>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auto="1"/>
      </left>
      <right/>
      <top style="thin">
        <color auto="1"/>
      </top>
      <bottom/>
      <diagonal/>
    </border>
    <border>
      <left style="thin">
        <color auto="1"/>
      </left>
      <right/>
      <top style="thin">
        <color auto="1"/>
      </top>
      <bottom style="hair">
        <color auto="1"/>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style="double">
        <color indexed="64"/>
      </left>
      <right style="medium">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style="thin">
        <color indexed="64"/>
      </bottom>
      <diagonal/>
    </border>
    <border>
      <left style="medium">
        <color auto="1"/>
      </left>
      <right/>
      <top style="thin">
        <color auto="1"/>
      </top>
      <bottom style="thin">
        <color indexed="64"/>
      </bottom>
      <diagonal/>
    </border>
    <border>
      <left style="medium">
        <color auto="1"/>
      </left>
      <right/>
      <top style="thin">
        <color indexed="64"/>
      </top>
      <bottom style="double">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indexed="64"/>
      </right>
      <top style="thin">
        <color auto="1"/>
      </top>
      <bottom/>
      <diagonal/>
    </border>
    <border>
      <left style="thin">
        <color auto="1"/>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63">
    <xf numFmtId="0" fontId="0" fillId="0" borderId="0">
      <alignment vertical="center"/>
    </xf>
    <xf numFmtId="0" fontId="6" fillId="0" borderId="0" applyNumberFormat="0" applyFill="0" applyBorder="0" applyAlignment="0" applyProtection="0">
      <alignment vertical="center"/>
    </xf>
    <xf numFmtId="0" fontId="16" fillId="0" borderId="0"/>
    <xf numFmtId="38" fontId="16" fillId="0" borderId="0" applyFont="0" applyFill="0" applyBorder="0" applyAlignment="0" applyProtection="0"/>
    <xf numFmtId="0" fontId="17" fillId="0" borderId="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34" fillId="0" borderId="0"/>
    <xf numFmtId="9" fontId="34" fillId="0" borderId="0" applyFont="0" applyFill="0" applyBorder="0" applyAlignment="0" applyProtection="0">
      <alignment vertical="center"/>
    </xf>
    <xf numFmtId="38" fontId="34" fillId="0" borderId="0" applyFont="0" applyFill="0" applyBorder="0" applyAlignment="0" applyProtection="0">
      <alignment vertical="center"/>
    </xf>
    <xf numFmtId="0" fontId="41" fillId="0" borderId="0">
      <alignment vertical="center"/>
    </xf>
    <xf numFmtId="38" fontId="42" fillId="0" borderId="0" applyFont="0" applyFill="0" applyBorder="0" applyAlignment="0" applyProtection="0">
      <alignment vertical="center"/>
    </xf>
    <xf numFmtId="9" fontId="42" fillId="0" borderId="0" applyFont="0" applyFill="0" applyBorder="0" applyAlignment="0" applyProtection="0">
      <alignment vertical="center"/>
    </xf>
    <xf numFmtId="38" fontId="18" fillId="0" borderId="0" applyFont="0" applyFill="0" applyBorder="0" applyAlignment="0" applyProtection="0">
      <alignment vertical="center"/>
    </xf>
    <xf numFmtId="38" fontId="41" fillId="0" borderId="0" applyFont="0" applyFill="0" applyBorder="0" applyAlignment="0" applyProtection="0">
      <alignment vertical="center"/>
    </xf>
    <xf numFmtId="0" fontId="18" fillId="0" borderId="0">
      <alignment vertical="center"/>
    </xf>
    <xf numFmtId="38" fontId="16" fillId="0" borderId="0" applyFont="0" applyFill="0" applyBorder="0" applyAlignment="0" applyProtection="0">
      <alignment vertical="center"/>
    </xf>
    <xf numFmtId="0" fontId="43" fillId="0" borderId="0">
      <alignment vertical="center"/>
    </xf>
    <xf numFmtId="38" fontId="16"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38" fontId="16" fillId="0" borderId="0" applyFont="0" applyFill="0" applyBorder="0" applyAlignment="0" applyProtection="0">
      <alignment vertical="center"/>
    </xf>
    <xf numFmtId="0" fontId="16" fillId="0" borderId="0">
      <alignment vertical="center"/>
    </xf>
    <xf numFmtId="0" fontId="41" fillId="0" borderId="0">
      <alignment vertical="center"/>
    </xf>
    <xf numFmtId="38" fontId="42" fillId="0" borderId="0" applyFont="0" applyFill="0" applyBorder="0" applyAlignment="0" applyProtection="0">
      <alignment vertical="center"/>
    </xf>
    <xf numFmtId="0" fontId="18" fillId="0" borderId="0">
      <alignment vertical="center"/>
    </xf>
    <xf numFmtId="0" fontId="16" fillId="0" borderId="0"/>
    <xf numFmtId="9" fontId="16" fillId="0" borderId="0" applyFont="0" applyFill="0" applyBorder="0" applyAlignment="0" applyProtection="0"/>
    <xf numFmtId="0" fontId="45" fillId="0" borderId="0"/>
    <xf numFmtId="38" fontId="4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34" fillId="0" borderId="0"/>
    <xf numFmtId="38" fontId="42"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cellStyleXfs>
  <cellXfs count="54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1" applyFont="1" applyFill="1" applyAlignment="1">
      <alignment horizontal="center" vertical="center"/>
    </xf>
    <xf numFmtId="0" fontId="9" fillId="0" borderId="0" xfId="0" applyFont="1">
      <alignment vertical="center"/>
    </xf>
    <xf numFmtId="0" fontId="10" fillId="0" borderId="1" xfId="0" applyFont="1" applyBorder="1" applyAlignment="1">
      <alignment horizontal="left" vertical="center" wrapText="1"/>
    </xf>
    <xf numFmtId="0" fontId="7" fillId="3" borderId="2" xfId="0" applyFont="1" applyFill="1" applyBorder="1" applyAlignment="1">
      <alignment horizontal="left" vertical="center"/>
    </xf>
    <xf numFmtId="0" fontId="7" fillId="3"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3" fontId="7" fillId="2" borderId="2" xfId="0" applyNumberFormat="1" applyFont="1" applyFill="1" applyBorder="1" applyAlignment="1">
      <alignment horizontal="center" vertical="center"/>
    </xf>
    <xf numFmtId="0" fontId="7" fillId="0" borderId="2" xfId="0" applyFont="1" applyBorder="1" applyAlignment="1">
      <alignment horizontal="left" vertical="center" wrapText="1"/>
    </xf>
    <xf numFmtId="38" fontId="7" fillId="0" borderId="2" xfId="0" applyNumberFormat="1" applyFont="1" applyBorder="1" applyAlignment="1">
      <alignment horizontal="right" vertical="center"/>
    </xf>
    <xf numFmtId="0" fontId="7" fillId="0" borderId="2" xfId="0" applyFont="1" applyBorder="1">
      <alignment vertical="center"/>
    </xf>
    <xf numFmtId="0" fontId="7" fillId="0" borderId="2" xfId="0" applyFont="1" applyBorder="1" applyAlignment="1">
      <alignment horizontal="left" vertical="center"/>
    </xf>
    <xf numFmtId="3" fontId="7" fillId="2" borderId="2" xfId="0" applyNumberFormat="1" applyFont="1" applyFill="1" applyBorder="1" applyAlignment="1">
      <alignment horizontal="right" vertical="center"/>
    </xf>
    <xf numFmtId="176" fontId="7" fillId="0" borderId="2" xfId="0" applyNumberFormat="1" applyFont="1" applyBorder="1" applyAlignment="1">
      <alignment horizontal="right" vertical="center"/>
    </xf>
    <xf numFmtId="176" fontId="7" fillId="2" borderId="2" xfId="0" applyNumberFormat="1" applyFont="1" applyFill="1" applyBorder="1" applyAlignment="1">
      <alignment horizontal="right" vertical="center"/>
    </xf>
    <xf numFmtId="177" fontId="7" fillId="0" borderId="2" xfId="0" applyNumberFormat="1" applyFont="1" applyBorder="1" applyAlignment="1">
      <alignment horizontal="right" vertical="center"/>
    </xf>
    <xf numFmtId="179" fontId="7" fillId="0" borderId="2" xfId="0" applyNumberFormat="1" applyFont="1" applyBorder="1" applyAlignment="1">
      <alignment horizontal="right" vertical="center"/>
    </xf>
    <xf numFmtId="3" fontId="7" fillId="0" borderId="2" xfId="0" applyNumberFormat="1" applyFont="1" applyBorder="1" applyAlignment="1">
      <alignment horizontal="right" vertical="center"/>
    </xf>
    <xf numFmtId="180" fontId="11" fillId="0" borderId="2" xfId="0" applyNumberFormat="1"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Alignment="1">
      <alignment vertical="center" wrapText="1"/>
    </xf>
    <xf numFmtId="0" fontId="10" fillId="0" borderId="0" xfId="0" applyFont="1" applyAlignment="1">
      <alignment horizontal="left" vertical="center" wrapText="1"/>
    </xf>
    <xf numFmtId="0" fontId="10" fillId="0" borderId="0" xfId="0" applyFont="1">
      <alignment vertical="center"/>
    </xf>
    <xf numFmtId="0" fontId="7" fillId="0" borderId="2" xfId="0" applyFont="1" applyBorder="1" applyAlignment="1">
      <alignment horizontal="right" vertical="center" wrapText="1"/>
    </xf>
    <xf numFmtId="0" fontId="10" fillId="0" borderId="1" xfId="0" applyFont="1" applyBorder="1">
      <alignment vertical="center"/>
    </xf>
    <xf numFmtId="0" fontId="15" fillId="0" borderId="1" xfId="0" applyFont="1" applyBorder="1">
      <alignment vertical="center"/>
    </xf>
    <xf numFmtId="0" fontId="7" fillId="0" borderId="2" xfId="0" applyFont="1" applyBorder="1" applyAlignment="1">
      <alignment horizontal="center" vertical="center"/>
    </xf>
    <xf numFmtId="0" fontId="7" fillId="3" borderId="2" xfId="0" applyFont="1" applyFill="1" applyBorder="1" applyAlignment="1">
      <alignment horizontal="center" vertical="center"/>
    </xf>
    <xf numFmtId="0" fontId="7" fillId="0" borderId="2" xfId="0" applyFont="1" applyBorder="1" applyAlignment="1">
      <alignment horizontal="right" vertical="center"/>
    </xf>
    <xf numFmtId="0" fontId="7" fillId="0" borderId="1" xfId="0" applyFont="1" applyBorder="1" applyAlignment="1">
      <alignment horizontal="right" vertical="center"/>
    </xf>
    <xf numFmtId="183" fontId="7" fillId="0" borderId="2" xfId="0" applyNumberFormat="1" applyFont="1" applyBorder="1" applyAlignment="1">
      <alignment horizontal="center" vertical="center"/>
    </xf>
    <xf numFmtId="3" fontId="7" fillId="4" borderId="2" xfId="0" applyNumberFormat="1" applyFont="1" applyFill="1" applyBorder="1" applyAlignment="1">
      <alignment horizontal="right" vertical="center"/>
    </xf>
    <xf numFmtId="0" fontId="11" fillId="0" borderId="0" xfId="0" applyFont="1">
      <alignment vertical="center"/>
    </xf>
    <xf numFmtId="0" fontId="7" fillId="0" borderId="2" xfId="0" applyFont="1" applyBorder="1" applyAlignment="1">
      <alignment vertical="center" wrapText="1"/>
    </xf>
    <xf numFmtId="184" fontId="7" fillId="0" borderId="2" xfId="0" applyNumberFormat="1" applyFont="1" applyBorder="1" applyAlignment="1">
      <alignment horizontal="right" vertical="center"/>
    </xf>
    <xf numFmtId="3" fontId="7" fillId="0" borderId="2" xfId="0" applyNumberFormat="1" applyFont="1" applyBorder="1" applyAlignment="1">
      <alignment horizontal="left" vertical="center" wrapText="1"/>
    </xf>
    <xf numFmtId="3" fontId="7" fillId="0" borderId="0" xfId="0" applyNumberFormat="1" applyFont="1" applyAlignment="1">
      <alignment horizontal="right" vertical="center"/>
    </xf>
    <xf numFmtId="3" fontId="7" fillId="4" borderId="0" xfId="0" applyNumberFormat="1" applyFont="1" applyFill="1" applyAlignment="1">
      <alignment horizontal="right" vertical="center"/>
    </xf>
    <xf numFmtId="0" fontId="11" fillId="0" borderId="2" xfId="0" applyFont="1" applyBorder="1" applyAlignment="1">
      <alignment horizontal="left" vertical="center" wrapText="1"/>
    </xf>
    <xf numFmtId="3" fontId="11" fillId="0" borderId="2" xfId="0" applyNumberFormat="1" applyFont="1" applyBorder="1" applyAlignment="1">
      <alignment horizontal="right" vertical="center"/>
    </xf>
    <xf numFmtId="187" fontId="7" fillId="0" borderId="2" xfId="0" applyNumberFormat="1" applyFont="1" applyBorder="1" applyAlignment="1">
      <alignment horizontal="right" vertical="center"/>
    </xf>
    <xf numFmtId="3" fontId="7" fillId="3" borderId="2"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19" fillId="0" borderId="0" xfId="0" applyFont="1">
      <alignment vertical="center"/>
    </xf>
    <xf numFmtId="0" fontId="24" fillId="0" borderId="0" xfId="0" applyFont="1">
      <alignment vertical="center"/>
    </xf>
    <xf numFmtId="0" fontId="25" fillId="0" borderId="0" xfId="0" applyFont="1">
      <alignment vertical="center"/>
    </xf>
    <xf numFmtId="0" fontId="5" fillId="0" borderId="0" xfId="0" applyFont="1" applyAlignment="1">
      <alignment horizontal="left" vertical="center" wrapText="1"/>
    </xf>
    <xf numFmtId="0" fontId="25" fillId="0" borderId="2" xfId="0" applyFont="1" applyBorder="1" applyAlignment="1">
      <alignment horizontal="justify" vertical="center" wrapText="1"/>
    </xf>
    <xf numFmtId="0" fontId="19" fillId="0" borderId="2" xfId="0" applyFont="1" applyBorder="1" applyAlignment="1">
      <alignment horizontal="justify" vertical="center" wrapText="1"/>
    </xf>
    <xf numFmtId="0" fontId="7" fillId="0" borderId="0" xfId="0" applyFont="1" applyAlignment="1">
      <alignment horizontal="center" vertical="center"/>
    </xf>
    <xf numFmtId="0" fontId="7" fillId="3" borderId="2" xfId="0" applyFont="1" applyFill="1" applyBorder="1" applyAlignment="1">
      <alignment horizontal="center" vertical="top" wrapText="1"/>
    </xf>
    <xf numFmtId="183" fontId="7" fillId="0" borderId="2" xfId="0" applyNumberFormat="1" applyFont="1" applyBorder="1" applyAlignment="1">
      <alignment horizontal="right" vertical="center"/>
    </xf>
    <xf numFmtId="191" fontId="7" fillId="0" borderId="0" xfId="0" applyNumberFormat="1" applyFont="1">
      <alignment vertical="center"/>
    </xf>
    <xf numFmtId="3" fontId="7" fillId="0" borderId="0" xfId="0" applyNumberFormat="1" applyFont="1">
      <alignment vertical="center"/>
    </xf>
    <xf numFmtId="0" fontId="15" fillId="0" borderId="0" xfId="0" applyFont="1">
      <alignment vertical="center"/>
    </xf>
    <xf numFmtId="0" fontId="10" fillId="0" borderId="0" xfId="0" applyFont="1" applyAlignment="1">
      <alignment horizontal="left" vertical="center"/>
    </xf>
    <xf numFmtId="0" fontId="21" fillId="0" borderId="0" xfId="0" applyFont="1">
      <alignment vertical="center"/>
    </xf>
    <xf numFmtId="188" fontId="7" fillId="0" borderId="2" xfId="0" applyNumberFormat="1" applyFont="1" applyBorder="1" applyAlignment="1">
      <alignment horizontal="right" vertical="center"/>
    </xf>
    <xf numFmtId="10" fontId="7" fillId="0" borderId="0" xfId="0" applyNumberFormat="1" applyFont="1">
      <alignment vertical="center"/>
    </xf>
    <xf numFmtId="3" fontId="7" fillId="0" borderId="2" xfId="0" applyNumberFormat="1" applyFont="1" applyBorder="1" applyAlignment="1">
      <alignment horizontal="right" vertical="center" wrapText="1"/>
    </xf>
    <xf numFmtId="192" fontId="7" fillId="0" borderId="2" xfId="0" applyNumberFormat="1" applyFont="1" applyBorder="1" applyAlignment="1">
      <alignment horizontal="right" vertical="center"/>
    </xf>
    <xf numFmtId="192" fontId="7" fillId="0" borderId="2" xfId="0" applyNumberFormat="1" applyFont="1" applyBorder="1">
      <alignment vertical="center"/>
    </xf>
    <xf numFmtId="193" fontId="7" fillId="0" borderId="2" xfId="5" applyNumberFormat="1" applyFont="1" applyBorder="1">
      <alignment vertical="center"/>
    </xf>
    <xf numFmtId="176" fontId="11" fillId="0" borderId="2" xfId="0" applyNumberFormat="1" applyFont="1" applyBorder="1" applyAlignment="1">
      <alignment horizontal="right" vertical="center"/>
    </xf>
    <xf numFmtId="187" fontId="11" fillId="0" borderId="2" xfId="0" applyNumberFormat="1" applyFont="1" applyBorder="1" applyAlignment="1">
      <alignment horizontal="right" vertical="center"/>
    </xf>
    <xf numFmtId="192" fontId="11" fillId="0" borderId="2" xfId="0" applyNumberFormat="1" applyFont="1" applyBorder="1" applyAlignment="1">
      <alignment horizontal="right" vertical="center"/>
    </xf>
    <xf numFmtId="192" fontId="11" fillId="0" borderId="2" xfId="0" applyNumberFormat="1" applyFont="1" applyBorder="1">
      <alignment vertical="center"/>
    </xf>
    <xf numFmtId="193" fontId="11" fillId="0" borderId="2" xfId="5" applyNumberFormat="1" applyFont="1" applyFill="1" applyBorder="1">
      <alignment vertical="center"/>
    </xf>
    <xf numFmtId="0" fontId="7" fillId="0" borderId="3" xfId="0" applyFont="1" applyBorder="1" applyAlignment="1">
      <alignment horizontal="left" vertical="center" wrapText="1"/>
    </xf>
    <xf numFmtId="0" fontId="7" fillId="0" borderId="10" xfId="0" applyFont="1" applyBorder="1" applyAlignment="1">
      <alignment horizontal="left" vertical="center" wrapText="1"/>
    </xf>
    <xf numFmtId="188" fontId="7" fillId="0" borderId="10" xfId="0" applyNumberFormat="1" applyFont="1" applyBorder="1" applyAlignment="1">
      <alignment horizontal="right" vertical="center"/>
    </xf>
    <xf numFmtId="0" fontId="7" fillId="0" borderId="6" xfId="0" applyFont="1" applyBorder="1" applyAlignment="1">
      <alignment horizontal="left" vertical="center" wrapText="1"/>
    </xf>
    <xf numFmtId="188" fontId="7" fillId="0" borderId="6" xfId="0" applyNumberFormat="1" applyFont="1" applyBorder="1" applyAlignment="1">
      <alignment horizontal="right" vertical="center"/>
    </xf>
    <xf numFmtId="4" fontId="7" fillId="0" borderId="2" xfId="0" applyNumberFormat="1" applyFont="1" applyBorder="1" applyAlignment="1">
      <alignment horizontal="right" vertical="center"/>
    </xf>
    <xf numFmtId="4" fontId="7" fillId="0" borderId="6" xfId="0" applyNumberFormat="1" applyFont="1" applyBorder="1" applyAlignment="1">
      <alignment horizontal="right" vertical="center"/>
    </xf>
    <xf numFmtId="0" fontId="10" fillId="0" borderId="1" xfId="0" applyFont="1" applyBorder="1" applyAlignment="1">
      <alignment vertical="center" wrapText="1"/>
    </xf>
    <xf numFmtId="0" fontId="19" fillId="3"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28" fillId="0" borderId="0" xfId="0" applyFont="1" applyAlignment="1">
      <alignment vertical="center" wrapText="1"/>
    </xf>
    <xf numFmtId="0" fontId="31" fillId="0" borderId="2" xfId="0" applyFont="1" applyBorder="1" applyAlignment="1">
      <alignment horizontal="left" vertical="center" wrapText="1"/>
    </xf>
    <xf numFmtId="0" fontId="31" fillId="0" borderId="2" xfId="0" applyFont="1" applyBorder="1" applyAlignment="1">
      <alignment horizontal="left" vertical="center"/>
    </xf>
    <xf numFmtId="179" fontId="7" fillId="0" borderId="2" xfId="0" applyNumberFormat="1" applyFont="1" applyBorder="1" applyAlignment="1">
      <alignment horizontal="left" vertical="center" wrapText="1"/>
    </xf>
    <xf numFmtId="179" fontId="7" fillId="0" borderId="2" xfId="0" applyNumberFormat="1" applyFont="1" applyBorder="1" applyAlignment="1">
      <alignment horizontal="right" vertical="center" wrapText="1"/>
    </xf>
    <xf numFmtId="38" fontId="7" fillId="0" borderId="2" xfId="0" applyNumberFormat="1" applyFont="1" applyBorder="1" applyAlignment="1">
      <alignment horizontal="left" vertical="center" wrapText="1"/>
    </xf>
    <xf numFmtId="38" fontId="7" fillId="0" borderId="2" xfId="0" applyNumberFormat="1" applyFont="1" applyBorder="1">
      <alignment vertical="center"/>
    </xf>
    <xf numFmtId="0" fontId="10" fillId="0" borderId="0" xfId="0" applyFont="1" applyAlignment="1">
      <alignment vertical="center" wrapText="1"/>
    </xf>
    <xf numFmtId="0" fontId="8" fillId="0" borderId="0" xfId="1" applyFont="1" applyFill="1" applyAlignment="1">
      <alignment horizontal="center" vertical="center" wrapText="1"/>
    </xf>
    <xf numFmtId="183" fontId="7" fillId="0" borderId="2" xfId="0" applyNumberFormat="1" applyFont="1" applyBorder="1" applyAlignment="1">
      <alignment horizontal="right" vertical="center" wrapText="1"/>
    </xf>
    <xf numFmtId="0" fontId="6" fillId="2" borderId="0" xfId="1" applyFill="1" applyAlignment="1">
      <alignment horizontal="center" vertical="center"/>
    </xf>
    <xf numFmtId="3" fontId="5" fillId="0" borderId="0" xfId="0" applyNumberFormat="1" applyFont="1">
      <alignment vertical="center"/>
    </xf>
    <xf numFmtId="0" fontId="7" fillId="0" borderId="3" xfId="0" applyFont="1" applyBorder="1" applyAlignment="1">
      <alignment vertical="center" wrapText="1"/>
    </xf>
    <xf numFmtId="0" fontId="11" fillId="0" borderId="0" xfId="0" applyFont="1" applyAlignment="1">
      <alignment horizontal="right" vertical="center"/>
    </xf>
    <xf numFmtId="0" fontId="32" fillId="0" borderId="0" xfId="0" applyFont="1">
      <alignment vertical="center"/>
    </xf>
    <xf numFmtId="0" fontId="11" fillId="3" borderId="2" xfId="0" applyFont="1" applyFill="1" applyBorder="1" applyAlignment="1">
      <alignment horizontal="center" vertical="center" wrapText="1"/>
    </xf>
    <xf numFmtId="0" fontId="22" fillId="0" borderId="0" xfId="0" applyFont="1">
      <alignment vertical="center"/>
    </xf>
    <xf numFmtId="0" fontId="11" fillId="0" borderId="3" xfId="0" applyFont="1" applyBorder="1">
      <alignment vertical="center"/>
    </xf>
    <xf numFmtId="0" fontId="6" fillId="0" borderId="0" xfId="1" applyFill="1" applyAlignment="1">
      <alignment horizontal="center" vertical="center"/>
    </xf>
    <xf numFmtId="0" fontId="6" fillId="0" borderId="0" xfId="1" applyFill="1">
      <alignment vertical="center"/>
    </xf>
    <xf numFmtId="186" fontId="7" fillId="0" borderId="2" xfId="0" applyNumberFormat="1" applyFont="1" applyBorder="1" applyAlignment="1">
      <alignment horizontal="right" vertical="center"/>
    </xf>
    <xf numFmtId="0" fontId="10" fillId="0" borderId="0" xfId="2" applyFont="1" applyAlignment="1">
      <alignment vertical="center"/>
    </xf>
    <xf numFmtId="0" fontId="7" fillId="0" borderId="0" xfId="2" applyFont="1" applyAlignment="1">
      <alignment vertical="center"/>
    </xf>
    <xf numFmtId="0" fontId="35" fillId="0" borderId="0" xfId="2" applyFont="1" applyAlignment="1">
      <alignment horizontal="center" vertical="center"/>
    </xf>
    <xf numFmtId="0" fontId="11" fillId="0" borderId="2" xfId="0" applyFont="1" applyBorder="1" applyAlignment="1">
      <alignment vertical="top"/>
    </xf>
    <xf numFmtId="0" fontId="11" fillId="0" borderId="2" xfId="0" applyFont="1" applyBorder="1">
      <alignment vertical="center"/>
    </xf>
    <xf numFmtId="38" fontId="7" fillId="0" borderId="2" xfId="5" applyFont="1" applyBorder="1">
      <alignment vertical="center"/>
    </xf>
    <xf numFmtId="38" fontId="11" fillId="0" borderId="2" xfId="5" applyFont="1" applyFill="1" applyBorder="1">
      <alignment vertical="center"/>
    </xf>
    <xf numFmtId="0" fontId="37" fillId="0" borderId="0" xfId="0" applyFont="1">
      <alignment vertical="center"/>
    </xf>
    <xf numFmtId="38" fontId="7" fillId="0" borderId="2" xfId="5" applyFont="1" applyFill="1" applyBorder="1">
      <alignment vertical="center"/>
    </xf>
    <xf numFmtId="178" fontId="7" fillId="0" borderId="2" xfId="0" applyNumberFormat="1" applyFont="1" applyBorder="1" applyAlignment="1">
      <alignment horizontal="right" vertical="center" wrapText="1"/>
    </xf>
    <xf numFmtId="4" fontId="7" fillId="0" borderId="2" xfId="0" applyNumberFormat="1" applyFont="1" applyBorder="1" applyAlignment="1">
      <alignment horizontal="right" vertical="center" wrapText="1"/>
    </xf>
    <xf numFmtId="40" fontId="7" fillId="0" borderId="2" xfId="0" applyNumberFormat="1" applyFont="1" applyBorder="1" applyAlignment="1">
      <alignment horizontal="right" vertical="center" wrapText="1"/>
    </xf>
    <xf numFmtId="195" fontId="7" fillId="0" borderId="2" xfId="0" applyNumberFormat="1" applyFont="1" applyBorder="1" applyAlignment="1">
      <alignment horizontal="right" vertical="center" wrapText="1"/>
    </xf>
    <xf numFmtId="198" fontId="7" fillId="0" borderId="2" xfId="0" applyNumberFormat="1" applyFont="1" applyBorder="1" applyAlignment="1">
      <alignment horizontal="right" vertical="center" wrapText="1"/>
    </xf>
    <xf numFmtId="0" fontId="14" fillId="0" borderId="2" xfId="0" applyFont="1" applyBorder="1" applyAlignment="1">
      <alignment horizontal="right" vertical="center" wrapText="1"/>
    </xf>
    <xf numFmtId="0" fontId="11" fillId="0" borderId="2" xfId="0" applyFont="1" applyBorder="1" applyAlignment="1">
      <alignment horizontal="center" vertical="center" wrapText="1"/>
    </xf>
    <xf numFmtId="0" fontId="11" fillId="0" borderId="0" xfId="0" applyFont="1" applyAlignment="1">
      <alignment vertical="center" wrapText="1"/>
    </xf>
    <xf numFmtId="0" fontId="7" fillId="0" borderId="4" xfId="0" applyFont="1" applyBorder="1" applyAlignment="1"/>
    <xf numFmtId="0" fontId="7" fillId="0" borderId="2" xfId="0" applyFont="1" applyBorder="1" applyAlignment="1"/>
    <xf numFmtId="0" fontId="7" fillId="0" borderId="5" xfId="0" applyFont="1" applyBorder="1" applyAlignment="1"/>
    <xf numFmtId="0" fontId="7" fillId="0" borderId="6" xfId="0" applyFont="1" applyBorder="1" applyAlignment="1"/>
    <xf numFmtId="0" fontId="7" fillId="0" borderId="4" xfId="0" applyFont="1" applyBorder="1">
      <alignment vertical="center"/>
    </xf>
    <xf numFmtId="177" fontId="7" fillId="0" borderId="2" xfId="0" applyNumberFormat="1" applyFont="1" applyBorder="1">
      <alignment vertical="center"/>
    </xf>
    <xf numFmtId="0" fontId="7" fillId="0" borderId="6" xfId="0" applyFont="1" applyBorder="1">
      <alignment vertical="center"/>
    </xf>
    <xf numFmtId="0" fontId="7" fillId="3" borderId="2" xfId="2" applyFont="1" applyFill="1" applyBorder="1" applyAlignment="1">
      <alignment vertical="center"/>
    </xf>
    <xf numFmtId="0" fontId="35" fillId="3" borderId="6" xfId="2" applyFont="1" applyFill="1" applyBorder="1" applyAlignment="1">
      <alignment horizontal="center" vertical="center" wrapText="1"/>
    </xf>
    <xf numFmtId="0" fontId="35" fillId="3" borderId="24" xfId="2" applyFont="1" applyFill="1" applyBorder="1" applyAlignment="1">
      <alignment horizontal="center" vertical="center" wrapText="1"/>
    </xf>
    <xf numFmtId="0" fontId="35" fillId="3" borderId="27" xfId="2"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lignment vertical="center"/>
    </xf>
    <xf numFmtId="183" fontId="7" fillId="0" borderId="2" xfId="0" applyNumberFormat="1" applyFont="1" applyBorder="1">
      <alignment vertical="center"/>
    </xf>
    <xf numFmtId="0" fontId="39" fillId="0" borderId="0" xfId="0" applyFont="1">
      <alignment vertical="center"/>
    </xf>
    <xf numFmtId="14" fontId="7" fillId="0" borderId="0" xfId="0" quotePrefix="1" applyNumberFormat="1" applyFont="1">
      <alignment vertical="center"/>
    </xf>
    <xf numFmtId="0" fontId="7" fillId="0" borderId="0" xfId="0" quotePrefix="1" applyFont="1">
      <alignment vertical="center"/>
    </xf>
    <xf numFmtId="200" fontId="7" fillId="0" borderId="2" xfId="0" applyNumberFormat="1" applyFont="1" applyBorder="1" applyAlignment="1">
      <alignment vertical="center" wrapText="1"/>
    </xf>
    <xf numFmtId="200" fontId="11" fillId="0" borderId="2" xfId="0" applyNumberFormat="1" applyFont="1" applyBorder="1" applyAlignment="1">
      <alignment vertical="center" wrapText="1"/>
    </xf>
    <xf numFmtId="0" fontId="35" fillId="0" borderId="0" xfId="0" applyFont="1" applyAlignment="1">
      <alignment horizontal="center" vertical="center" wrapText="1"/>
    </xf>
    <xf numFmtId="40" fontId="11" fillId="0" borderId="0" xfId="0" applyNumberFormat="1" applyFont="1">
      <alignment vertical="center"/>
    </xf>
    <xf numFmtId="38" fontId="11" fillId="0" borderId="0" xfId="5" applyFont="1" applyAlignment="1">
      <alignment horizontal="right" vertical="center"/>
    </xf>
    <xf numFmtId="176" fontId="11" fillId="0" borderId="0" xfId="0" applyNumberFormat="1" applyFont="1" applyAlignment="1">
      <alignment horizontal="right" vertical="center"/>
    </xf>
    <xf numFmtId="38" fontId="0" fillId="0" borderId="0" xfId="0" applyNumberFormat="1">
      <alignment vertical="center"/>
    </xf>
    <xf numFmtId="38" fontId="19" fillId="0" borderId="2" xfId="5" applyFont="1" applyFill="1" applyBorder="1" applyAlignment="1">
      <alignment horizontal="right" vertical="center" wrapText="1"/>
    </xf>
    <xf numFmtId="186" fontId="11" fillId="0" borderId="2" xfId="0" applyNumberFormat="1" applyFont="1" applyBorder="1" applyAlignment="1">
      <alignment horizontal="right" vertical="center"/>
    </xf>
    <xf numFmtId="38" fontId="7" fillId="0" borderId="0" xfId="0" applyNumberFormat="1" applyFont="1">
      <alignment vertical="center"/>
    </xf>
    <xf numFmtId="0" fontId="7" fillId="0" borderId="0" xfId="0" applyFont="1" applyAlignment="1">
      <alignment horizontal="center" vertical="center" wrapText="1"/>
    </xf>
    <xf numFmtId="0" fontId="7" fillId="6" borderId="2" xfId="0" applyFont="1" applyFill="1" applyBorder="1" applyAlignment="1">
      <alignment horizontal="left" vertical="center"/>
    </xf>
    <xf numFmtId="0" fontId="7" fillId="6" borderId="2" xfId="0" applyFont="1" applyFill="1" applyBorder="1" applyAlignment="1">
      <alignment horizontal="center" vertical="center" wrapText="1"/>
    </xf>
    <xf numFmtId="200" fontId="7" fillId="0" borderId="2" xfId="0" applyNumberFormat="1" applyFont="1" applyBorder="1">
      <alignment vertical="center"/>
    </xf>
    <xf numFmtId="200" fontId="7" fillId="0" borderId="7" xfId="0" applyNumberFormat="1" applyFont="1" applyBorder="1">
      <alignment vertical="center"/>
    </xf>
    <xf numFmtId="180" fontId="7" fillId="0" borderId="2" xfId="0" applyNumberFormat="1" applyFont="1" applyBorder="1" applyAlignment="1">
      <alignment horizontal="right" vertical="center"/>
    </xf>
    <xf numFmtId="0" fontId="7" fillId="0" borderId="3" xfId="0" applyFont="1" applyBorder="1">
      <alignment vertical="center"/>
    </xf>
    <xf numFmtId="4" fontId="14" fillId="0" borderId="0" xfId="0" applyNumberFormat="1" applyFont="1" applyAlignment="1">
      <alignment horizontal="right" vertical="center"/>
    </xf>
    <xf numFmtId="0" fontId="14" fillId="0" borderId="0" xfId="0" applyFont="1" applyAlignment="1">
      <alignment horizontal="right" vertical="center"/>
    </xf>
    <xf numFmtId="177" fontId="11" fillId="0" borderId="2" xfId="0" applyNumberFormat="1" applyFont="1" applyBorder="1">
      <alignment vertical="center"/>
    </xf>
    <xf numFmtId="179" fontId="11" fillId="0" borderId="2" xfId="0" applyNumberFormat="1" applyFont="1" applyBorder="1" applyAlignment="1">
      <alignment horizontal="right" vertical="center"/>
    </xf>
    <xf numFmtId="0" fontId="11" fillId="0" borderId="2" xfId="0" applyFont="1" applyBorder="1" applyAlignment="1">
      <alignment horizontal="right" vertical="center"/>
    </xf>
    <xf numFmtId="179" fontId="11" fillId="0" borderId="2" xfId="0" quotePrefix="1" applyNumberFormat="1" applyFont="1" applyBorder="1" applyAlignment="1">
      <alignment horizontal="right" vertical="center"/>
    </xf>
    <xf numFmtId="199" fontId="7" fillId="0" borderId="4" xfId="2" applyNumberFormat="1" applyFont="1" applyBorder="1" applyAlignment="1">
      <alignment horizontal="right" vertical="center"/>
    </xf>
    <xf numFmtId="183" fontId="7" fillId="0" borderId="4" xfId="2" applyNumberFormat="1" applyFont="1" applyBorder="1" applyAlignment="1">
      <alignment horizontal="right" vertical="center"/>
    </xf>
    <xf numFmtId="199" fontId="7" fillId="0" borderId="20" xfId="2" applyNumberFormat="1" applyFont="1" applyBorder="1" applyAlignment="1">
      <alignment horizontal="right" vertical="center"/>
    </xf>
    <xf numFmtId="183" fontId="7" fillId="0" borderId="20" xfId="2" applyNumberFormat="1" applyFont="1" applyBorder="1" applyAlignment="1">
      <alignment horizontal="right" vertical="center"/>
    </xf>
    <xf numFmtId="194" fontId="11" fillId="0" borderId="21" xfId="2" applyNumberFormat="1" applyFont="1" applyBorder="1" applyAlignment="1">
      <alignment horizontal="right" vertical="center"/>
    </xf>
    <xf numFmtId="199" fontId="7" fillId="0" borderId="21" xfId="2" applyNumberFormat="1" applyFont="1" applyBorder="1" applyAlignment="1">
      <alignment horizontal="right" vertical="center"/>
    </xf>
    <xf numFmtId="183" fontId="7" fillId="0" borderId="21" xfId="2" applyNumberFormat="1" applyFont="1" applyBorder="1" applyAlignment="1">
      <alignment horizontal="right" vertical="center"/>
    </xf>
    <xf numFmtId="194" fontId="11" fillId="0" borderId="18" xfId="2" applyNumberFormat="1" applyFont="1" applyBorder="1" applyAlignment="1">
      <alignment horizontal="right" vertical="center"/>
    </xf>
    <xf numFmtId="183" fontId="7" fillId="0" borderId="18" xfId="2" applyNumberFormat="1" applyFont="1" applyBorder="1" applyAlignment="1">
      <alignment horizontal="right" vertical="center"/>
    </xf>
    <xf numFmtId="199" fontId="7" fillId="0" borderId="23" xfId="2" applyNumberFormat="1" applyFont="1" applyBorder="1" applyAlignment="1">
      <alignment horizontal="right" vertical="center"/>
    </xf>
    <xf numFmtId="183" fontId="7" fillId="0" borderId="23" xfId="2" applyNumberFormat="1" applyFont="1" applyBorder="1" applyAlignment="1">
      <alignment horizontal="right" vertical="center"/>
    </xf>
    <xf numFmtId="199" fontId="7" fillId="0" borderId="6" xfId="2" applyNumberFormat="1" applyFont="1" applyBorder="1" applyAlignment="1">
      <alignment horizontal="right" vertical="center"/>
    </xf>
    <xf numFmtId="183" fontId="7" fillId="0" borderId="6" xfId="2" applyNumberFormat="1" applyFont="1" applyBorder="1" applyAlignment="1">
      <alignment horizontal="right" vertical="center"/>
    </xf>
    <xf numFmtId="199" fontId="11" fillId="0" borderId="18" xfId="2" applyNumberFormat="1" applyFont="1" applyBorder="1" applyAlignment="1">
      <alignment horizontal="right" vertical="center"/>
    </xf>
    <xf numFmtId="194" fontId="7" fillId="0" borderId="6" xfId="2" applyNumberFormat="1" applyFont="1" applyBorder="1" applyAlignment="1">
      <alignment horizontal="right" vertical="center"/>
    </xf>
    <xf numFmtId="194" fontId="7" fillId="0" borderId="16" xfId="2" applyNumberFormat="1" applyFont="1" applyBorder="1" applyAlignment="1">
      <alignment horizontal="right" vertical="center"/>
    </xf>
    <xf numFmtId="183" fontId="7" fillId="0" borderId="16" xfId="2" applyNumberFormat="1" applyFont="1" applyBorder="1" applyAlignment="1">
      <alignment horizontal="right" vertical="center"/>
    </xf>
    <xf numFmtId="194" fontId="11" fillId="0" borderId="20" xfId="2" applyNumberFormat="1" applyFont="1" applyBorder="1" applyAlignment="1">
      <alignment horizontal="right" vertical="center"/>
    </xf>
    <xf numFmtId="194" fontId="7" fillId="0" borderId="20" xfId="2" applyNumberFormat="1" applyFont="1" applyBorder="1" applyAlignment="1">
      <alignment horizontal="right" vertical="center"/>
    </xf>
    <xf numFmtId="194" fontId="7" fillId="0" borderId="21" xfId="2" applyNumberFormat="1" applyFont="1" applyBorder="1" applyAlignment="1">
      <alignment horizontal="right" vertical="center"/>
    </xf>
    <xf numFmtId="194" fontId="7" fillId="0" borderId="23" xfId="2" applyNumberFormat="1" applyFont="1" applyBorder="1" applyAlignment="1">
      <alignment horizontal="right" vertical="center"/>
    </xf>
    <xf numFmtId="194" fontId="7" fillId="0" borderId="18" xfId="2" applyNumberFormat="1" applyFont="1" applyBorder="1" applyAlignment="1">
      <alignment horizontal="right" vertical="center"/>
    </xf>
    <xf numFmtId="38" fontId="11" fillId="0" borderId="4" xfId="5" applyFont="1" applyFill="1" applyBorder="1" applyAlignment="1">
      <alignment horizontal="right" vertical="center"/>
    </xf>
    <xf numFmtId="38" fontId="11" fillId="0" borderId="14" xfId="5" applyFont="1" applyFill="1" applyBorder="1" applyAlignment="1">
      <alignment horizontal="right" vertical="center"/>
    </xf>
    <xf numFmtId="38" fontId="11" fillId="0" borderId="21" xfId="5" applyFont="1" applyFill="1" applyBorder="1" applyAlignment="1">
      <alignment horizontal="right" vertical="center"/>
    </xf>
    <xf numFmtId="38" fontId="11" fillId="0" borderId="26" xfId="5" applyFont="1" applyFill="1" applyBorder="1" applyAlignment="1">
      <alignment horizontal="right" vertical="center"/>
    </xf>
    <xf numFmtId="38" fontId="11" fillId="0" borderId="16" xfId="5" applyFont="1" applyFill="1" applyBorder="1" applyAlignment="1">
      <alignment horizontal="right" vertical="center"/>
    </xf>
    <xf numFmtId="38" fontId="11" fillId="0" borderId="15" xfId="5" applyFont="1" applyFill="1" applyBorder="1" applyAlignment="1">
      <alignment horizontal="right" vertical="center"/>
    </xf>
    <xf numFmtId="38" fontId="11" fillId="0" borderId="6" xfId="5" applyFont="1" applyFill="1" applyBorder="1" applyAlignment="1">
      <alignment horizontal="right" vertical="center"/>
    </xf>
    <xf numFmtId="38" fontId="11" fillId="0" borderId="24" xfId="5" applyFont="1" applyFill="1" applyBorder="1" applyAlignment="1">
      <alignment horizontal="right" vertical="center"/>
    </xf>
    <xf numFmtId="38" fontId="7" fillId="0" borderId="4" xfId="5" applyFont="1" applyFill="1" applyBorder="1" applyAlignment="1">
      <alignment horizontal="right" vertical="center"/>
    </xf>
    <xf numFmtId="38" fontId="7" fillId="0" borderId="21" xfId="5" applyFont="1" applyFill="1" applyBorder="1" applyAlignment="1">
      <alignment horizontal="right" vertical="center"/>
    </xf>
    <xf numFmtId="38" fontId="7" fillId="0" borderId="16" xfId="5" applyFont="1" applyFill="1" applyBorder="1" applyAlignment="1">
      <alignment horizontal="right" vertical="center"/>
    </xf>
    <xf numFmtId="38" fontId="7" fillId="0" borderId="26" xfId="5" applyFont="1" applyFill="1" applyBorder="1" applyAlignment="1">
      <alignment horizontal="right" vertical="center"/>
    </xf>
    <xf numFmtId="38" fontId="7" fillId="0" borderId="5" xfId="5" applyFont="1" applyFill="1" applyBorder="1" applyAlignment="1">
      <alignment horizontal="right" vertical="center"/>
    </xf>
    <xf numFmtId="38" fontId="7" fillId="0" borderId="13" xfId="5" applyFont="1" applyFill="1" applyBorder="1" applyAlignment="1">
      <alignment horizontal="right" vertical="center"/>
    </xf>
    <xf numFmtId="191" fontId="7" fillId="0" borderId="2" xfId="0" applyNumberFormat="1" applyFont="1" applyBorder="1" applyAlignment="1">
      <alignment horizontal="right" vertical="center"/>
    </xf>
    <xf numFmtId="176" fontId="7" fillId="0" borderId="2" xfId="0" applyNumberFormat="1" applyFont="1" applyBorder="1">
      <alignment vertical="center"/>
    </xf>
    <xf numFmtId="188" fontId="7" fillId="0" borderId="0" xfId="0" applyNumberFormat="1" applyFont="1">
      <alignment vertical="center"/>
    </xf>
    <xf numFmtId="0" fontId="19" fillId="0" borderId="2" xfId="0" applyFont="1" applyBorder="1" applyAlignment="1">
      <alignment horizontal="left" vertical="center"/>
    </xf>
    <xf numFmtId="0" fontId="15" fillId="0" borderId="0" xfId="0" applyFont="1" applyAlignment="1">
      <alignment horizontal="left" vertical="center"/>
    </xf>
    <xf numFmtId="202" fontId="7" fillId="0" borderId="2" xfId="0" applyNumberFormat="1"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right" vertical="center"/>
    </xf>
    <xf numFmtId="179" fontId="11" fillId="0" borderId="2" xfId="0" applyNumberFormat="1" applyFont="1" applyBorder="1" applyAlignment="1">
      <alignment horizontal="right" vertical="center" wrapText="1"/>
    </xf>
    <xf numFmtId="183" fontId="7" fillId="0" borderId="0" xfId="0" applyNumberFormat="1" applyFont="1">
      <alignment vertical="center"/>
    </xf>
    <xf numFmtId="184" fontId="11" fillId="0" borderId="2" xfId="0" applyNumberFormat="1" applyFont="1" applyBorder="1" applyAlignment="1">
      <alignment horizontal="right" vertical="center"/>
    </xf>
    <xf numFmtId="38" fontId="11" fillId="0" borderId="2" xfId="0" applyNumberFormat="1" applyFont="1" applyBorder="1" applyAlignment="1">
      <alignment horizontal="right" vertical="center"/>
    </xf>
    <xf numFmtId="2" fontId="11" fillId="0" borderId="2" xfId="0" applyNumberFormat="1" applyFont="1" applyBorder="1" applyAlignment="1">
      <alignment horizontal="right" vertical="center"/>
    </xf>
    <xf numFmtId="190" fontId="11" fillId="0" borderId="20" xfId="2" applyNumberFormat="1" applyFont="1" applyBorder="1" applyAlignment="1">
      <alignment horizontal="right" vertical="center"/>
    </xf>
    <xf numFmtId="190" fontId="11" fillId="0" borderId="4" xfId="2" applyNumberFormat="1" applyFont="1" applyBorder="1" applyAlignment="1">
      <alignment horizontal="right" vertical="center"/>
    </xf>
    <xf numFmtId="189" fontId="11" fillId="0" borderId="23" xfId="2" applyNumberFormat="1" applyFont="1" applyBorder="1" applyAlignment="1">
      <alignment horizontal="right" vertical="center"/>
    </xf>
    <xf numFmtId="189" fontId="11" fillId="0" borderId="6" xfId="2" applyNumberFormat="1" applyFont="1" applyBorder="1" applyAlignment="1">
      <alignment horizontal="right" vertical="center"/>
    </xf>
    <xf numFmtId="189" fontId="11" fillId="0" borderId="18" xfId="2" applyNumberFormat="1" applyFont="1" applyBorder="1" applyAlignment="1">
      <alignment horizontal="right" vertical="center"/>
    </xf>
    <xf numFmtId="194" fontId="11" fillId="0" borderId="6" xfId="2" applyNumberFormat="1" applyFont="1" applyBorder="1" applyAlignment="1">
      <alignment horizontal="right" vertical="center"/>
    </xf>
    <xf numFmtId="188" fontId="7" fillId="0" borderId="11" xfId="0" applyNumberFormat="1" applyFont="1" applyBorder="1">
      <alignment vertical="center"/>
    </xf>
    <xf numFmtId="0" fontId="19" fillId="0" borderId="2" xfId="0" applyFont="1" applyBorder="1" applyAlignment="1">
      <alignment horizontal="right" vertical="center" wrapText="1"/>
    </xf>
    <xf numFmtId="3" fontId="19" fillId="0" borderId="2" xfId="0" applyNumberFormat="1" applyFont="1" applyBorder="1" applyAlignment="1">
      <alignment horizontal="right" vertical="center" wrapText="1"/>
    </xf>
    <xf numFmtId="38" fontId="25" fillId="0" borderId="2" xfId="5" applyFont="1" applyFill="1" applyBorder="1" applyAlignment="1">
      <alignment horizontal="right" vertical="center" wrapText="1"/>
    </xf>
    <xf numFmtId="3" fontId="25" fillId="0" borderId="2" xfId="0" applyNumberFormat="1" applyFont="1" applyBorder="1" applyAlignment="1">
      <alignment horizontal="right" vertical="center" wrapText="1"/>
    </xf>
    <xf numFmtId="3" fontId="11"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3" fontId="11" fillId="0" borderId="2" xfId="0" applyNumberFormat="1" applyFont="1" applyBorder="1" applyAlignment="1">
      <alignment horizontal="center" vertical="center"/>
    </xf>
    <xf numFmtId="201" fontId="25" fillId="0" borderId="2" xfId="5" applyNumberFormat="1" applyFont="1" applyFill="1" applyBorder="1" applyAlignment="1">
      <alignment horizontal="right" vertical="center" wrapText="1"/>
    </xf>
    <xf numFmtId="0" fontId="25" fillId="0" borderId="2" xfId="0" applyFont="1" applyBorder="1" applyAlignment="1">
      <alignment horizontal="right" vertical="center" wrapText="1"/>
    </xf>
    <xf numFmtId="180" fontId="11" fillId="0" borderId="2" xfId="5" applyNumberFormat="1" applyFont="1" applyFill="1" applyBorder="1" applyAlignment="1">
      <alignment horizontal="center" vertical="center"/>
    </xf>
    <xf numFmtId="1" fontId="11" fillId="0" borderId="2" xfId="0" applyNumberFormat="1" applyFont="1" applyBorder="1" applyAlignment="1">
      <alignment horizontal="center" vertical="center"/>
    </xf>
    <xf numFmtId="189" fontId="11" fillId="0" borderId="2" xfId="0" applyNumberFormat="1" applyFont="1" applyBorder="1" applyAlignment="1">
      <alignment horizontal="center" vertical="center"/>
    </xf>
    <xf numFmtId="196" fontId="11" fillId="0" borderId="2" xfId="5" applyNumberFormat="1" applyFont="1" applyFill="1" applyBorder="1" applyAlignment="1">
      <alignment horizontal="center" vertical="center"/>
    </xf>
    <xf numFmtId="197" fontId="11" fillId="0" borderId="2" xfId="0" applyNumberFormat="1" applyFont="1" applyBorder="1" applyAlignment="1">
      <alignment horizontal="center" vertical="center"/>
    </xf>
    <xf numFmtId="3" fontId="11" fillId="0" borderId="2" xfId="5" applyNumberFormat="1" applyFont="1" applyFill="1" applyBorder="1" applyAlignment="1">
      <alignment horizontal="center" vertical="center"/>
    </xf>
    <xf numFmtId="0" fontId="11" fillId="0" borderId="2" xfId="0" applyFont="1" applyBorder="1" applyAlignment="1">
      <alignment horizontal="center" vertical="center"/>
    </xf>
    <xf numFmtId="179" fontId="14" fillId="0" borderId="2" xfId="0" applyNumberFormat="1" applyFont="1" applyBorder="1" applyAlignment="1">
      <alignment horizontal="right" vertical="center"/>
    </xf>
    <xf numFmtId="187" fontId="7" fillId="0" borderId="0" xfId="0" applyNumberFormat="1" applyFont="1" applyAlignment="1">
      <alignment horizontal="center" vertical="center" wrapText="1"/>
    </xf>
    <xf numFmtId="188" fontId="14" fillId="0" borderId="2" xfId="0" applyNumberFormat="1" applyFont="1" applyBorder="1" applyAlignment="1">
      <alignment horizontal="right" vertical="center"/>
    </xf>
    <xf numFmtId="38" fontId="11" fillId="0" borderId="2" xfId="5" applyFont="1" applyFill="1" applyBorder="1" applyAlignment="1">
      <alignment horizontal="right" vertical="center"/>
    </xf>
    <xf numFmtId="176" fontId="7" fillId="0" borderId="2" xfId="0" quotePrefix="1" applyNumberFormat="1" applyFont="1" applyBorder="1" applyAlignment="1">
      <alignment horizontal="right" vertical="center"/>
    </xf>
    <xf numFmtId="204" fontId="7" fillId="0" borderId="0" xfId="0" applyNumberFormat="1" applyFont="1">
      <alignment vertical="center"/>
    </xf>
    <xf numFmtId="3" fontId="7" fillId="0" borderId="2" xfId="0" applyNumberFormat="1" applyFont="1" applyBorder="1" applyAlignment="1">
      <alignment horizontal="center" vertical="center"/>
    </xf>
    <xf numFmtId="187" fontId="11" fillId="0" borderId="2" xfId="0" applyNumberFormat="1" applyFont="1" applyBorder="1" applyAlignment="1">
      <alignment vertical="center" wrapText="1"/>
    </xf>
    <xf numFmtId="187" fontId="7" fillId="0" borderId="2" xfId="0" applyNumberFormat="1" applyFont="1" applyBorder="1">
      <alignment vertical="center"/>
    </xf>
    <xf numFmtId="3" fontId="11" fillId="0" borderId="2" xfId="0" applyNumberFormat="1" applyFont="1" applyBorder="1" applyAlignment="1">
      <alignment horizontal="left" vertical="center"/>
    </xf>
    <xf numFmtId="3" fontId="11" fillId="0" borderId="2" xfId="0" applyNumberFormat="1" applyFont="1" applyBorder="1" applyAlignment="1">
      <alignment horizontal="left" vertical="center" wrapText="1"/>
    </xf>
    <xf numFmtId="183" fontId="11" fillId="0" borderId="2" xfId="0" quotePrefix="1" applyNumberFormat="1" applyFont="1" applyBorder="1" applyAlignment="1">
      <alignment horizontal="right" vertical="center"/>
    </xf>
    <xf numFmtId="177" fontId="19" fillId="0" borderId="2" xfId="0" applyNumberFormat="1" applyFont="1" applyBorder="1" applyAlignment="1">
      <alignment horizontal="right" vertical="center"/>
    </xf>
    <xf numFmtId="0" fontId="19" fillId="0" borderId="2" xfId="0" applyFont="1" applyBorder="1" applyAlignment="1">
      <alignment horizontal="right" vertical="center"/>
    </xf>
    <xf numFmtId="0" fontId="11" fillId="0" borderId="2" xfId="0" applyFont="1" applyBorder="1" applyAlignment="1">
      <alignment horizontal="right" vertical="center" wrapText="1"/>
    </xf>
    <xf numFmtId="38" fontId="11" fillId="0" borderId="2" xfId="0" applyNumberFormat="1" applyFont="1" applyBorder="1" applyAlignment="1">
      <alignment horizontal="center" vertical="center" wrapText="1"/>
    </xf>
    <xf numFmtId="181" fontId="11" fillId="0" borderId="2" xfId="0" applyNumberFormat="1" applyFont="1" applyBorder="1" applyAlignment="1">
      <alignment horizontal="center" vertical="center" wrapText="1"/>
    </xf>
    <xf numFmtId="38" fontId="7" fillId="0" borderId="2" xfId="0" applyNumberFormat="1" applyFont="1" applyBorder="1" applyAlignment="1">
      <alignment horizontal="center" vertical="center" wrapText="1"/>
    </xf>
    <xf numFmtId="181" fontId="7" fillId="0" borderId="2" xfId="0" applyNumberFormat="1" applyFont="1" applyBorder="1" applyAlignment="1">
      <alignment horizontal="center" vertical="center" wrapText="1"/>
    </xf>
    <xf numFmtId="0" fontId="7" fillId="0" borderId="10" xfId="0" applyFont="1" applyBorder="1">
      <alignment vertical="center"/>
    </xf>
    <xf numFmtId="183" fontId="11" fillId="0" borderId="2" xfId="6" applyNumberFormat="1" applyFont="1" applyFill="1" applyBorder="1" applyAlignment="1">
      <alignment horizontal="right" vertical="center"/>
    </xf>
    <xf numFmtId="3" fontId="7" fillId="0" borderId="2" xfId="0" applyNumberFormat="1" applyFont="1" applyBorder="1" applyAlignment="1"/>
    <xf numFmtId="3" fontId="7" fillId="0" borderId="2" xfId="0" applyNumberFormat="1" applyFont="1" applyBorder="1" applyAlignment="1">
      <alignment horizontal="center"/>
    </xf>
    <xf numFmtId="3" fontId="7" fillId="0" borderId="2" xfId="0" applyNumberFormat="1" applyFont="1" applyBorder="1" applyAlignment="1">
      <alignment horizontal="right"/>
    </xf>
    <xf numFmtId="203" fontId="0" fillId="0" borderId="0" xfId="0" applyNumberFormat="1">
      <alignment vertical="center"/>
    </xf>
    <xf numFmtId="189" fontId="7" fillId="0" borderId="23" xfId="2" applyNumberFormat="1" applyFont="1" applyBorder="1" applyAlignment="1">
      <alignment horizontal="right" vertical="center"/>
    </xf>
    <xf numFmtId="189" fontId="7" fillId="0" borderId="6" xfId="2" applyNumberFormat="1" applyFont="1" applyBorder="1" applyAlignment="1">
      <alignment horizontal="right" vertical="center"/>
    </xf>
    <xf numFmtId="183" fontId="7" fillId="0" borderId="6" xfId="2" quotePrefix="1" applyNumberFormat="1" applyFont="1" applyBorder="1" applyAlignment="1">
      <alignment horizontal="right" vertical="center"/>
    </xf>
    <xf numFmtId="189" fontId="7" fillId="0" borderId="18" xfId="2" applyNumberFormat="1" applyFont="1" applyBorder="1" applyAlignment="1">
      <alignment horizontal="right" vertical="center"/>
    </xf>
    <xf numFmtId="199" fontId="7" fillId="0" borderId="18" xfId="2" applyNumberFormat="1" applyFont="1" applyBorder="1" applyAlignment="1">
      <alignment horizontal="right" vertical="center"/>
    </xf>
    <xf numFmtId="38" fontId="5" fillId="0" borderId="0" xfId="0" applyNumberFormat="1" applyFont="1">
      <alignment vertical="center"/>
    </xf>
    <xf numFmtId="3" fontId="11" fillId="0" borderId="2" xfId="0" applyNumberFormat="1" applyFont="1" applyBorder="1">
      <alignment vertical="center"/>
    </xf>
    <xf numFmtId="182" fontId="11" fillId="0" borderId="2" xfId="0" applyNumberFormat="1" applyFont="1" applyBorder="1">
      <alignment vertical="center"/>
    </xf>
    <xf numFmtId="189" fontId="11" fillId="0" borderId="2" xfId="0" applyNumberFormat="1" applyFont="1" applyBorder="1" applyAlignment="1">
      <alignment horizontal="right" vertical="center"/>
    </xf>
    <xf numFmtId="40" fontId="11" fillId="0" borderId="2" xfId="0" applyNumberFormat="1" applyFont="1" applyBorder="1" applyAlignment="1">
      <alignment horizontal="right" vertical="center"/>
    </xf>
    <xf numFmtId="38" fontId="7" fillId="0" borderId="2" xfId="5" applyFont="1" applyFill="1" applyBorder="1" applyAlignment="1">
      <alignment horizontal="right" vertical="center"/>
    </xf>
    <xf numFmtId="0" fontId="7"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1" fillId="0" borderId="2" xfId="0" applyFont="1" applyBorder="1" applyAlignment="1">
      <alignment horizontal="left" vertical="center"/>
    </xf>
    <xf numFmtId="0" fontId="31" fillId="3" borderId="2" xfId="0" applyFont="1" applyFill="1" applyBorder="1" applyAlignment="1">
      <alignment horizontal="center" vertical="center" wrapText="1"/>
    </xf>
    <xf numFmtId="0" fontId="10" fillId="0" borderId="1" xfId="0" applyFont="1" applyBorder="1" applyAlignment="1">
      <alignment horizontal="left" vertical="center"/>
    </xf>
    <xf numFmtId="0" fontId="7" fillId="0" borderId="3" xfId="0" applyFont="1" applyBorder="1" applyAlignment="1">
      <alignment horizontal="left" vertical="center"/>
    </xf>
    <xf numFmtId="191" fontId="7" fillId="3" borderId="2" xfId="0" applyNumberFormat="1" applyFont="1" applyFill="1" applyBorder="1" applyAlignment="1">
      <alignment horizontal="center" vertical="center" wrapText="1"/>
    </xf>
    <xf numFmtId="40" fontId="11" fillId="0" borderId="2" xfId="5" applyNumberFormat="1" applyFont="1" applyFill="1" applyBorder="1" applyAlignment="1">
      <alignment vertical="center"/>
    </xf>
    <xf numFmtId="9" fontId="7" fillId="0" borderId="2" xfId="6" applyFont="1" applyFill="1" applyBorder="1">
      <alignment vertical="center"/>
    </xf>
    <xf numFmtId="0" fontId="15" fillId="0" borderId="0" xfId="0" applyFont="1" applyAlignment="1">
      <alignment vertical="top"/>
    </xf>
    <xf numFmtId="0" fontId="46" fillId="3" borderId="2" xfId="0" applyFont="1" applyFill="1" applyBorder="1" applyAlignment="1">
      <alignment horizontal="center" vertical="center" wrapText="1"/>
    </xf>
    <xf numFmtId="0" fontId="31" fillId="3" borderId="2" xfId="0" applyFont="1" applyFill="1" applyBorder="1" applyAlignment="1">
      <alignment vertical="center" wrapText="1"/>
    </xf>
    <xf numFmtId="0" fontId="31" fillId="3" borderId="7" xfId="0" applyFont="1" applyFill="1" applyBorder="1" applyAlignment="1">
      <alignment horizontal="center" vertical="center" wrapText="1"/>
    </xf>
    <xf numFmtId="0" fontId="7" fillId="7" borderId="2" xfId="0" applyFont="1" applyFill="1" applyBorder="1" applyAlignment="1">
      <alignment horizontal="left" vertical="center" wrapText="1"/>
    </xf>
    <xf numFmtId="3" fontId="11" fillId="2" borderId="2" xfId="0" applyNumberFormat="1" applyFont="1" applyFill="1" applyBorder="1" applyAlignment="1">
      <alignment horizontal="left" vertical="center" wrapText="1"/>
    </xf>
    <xf numFmtId="3" fontId="11" fillId="2" borderId="2" xfId="0" applyNumberFormat="1" applyFont="1" applyFill="1" applyBorder="1" applyAlignment="1">
      <alignment horizontal="right" vertical="center"/>
    </xf>
    <xf numFmtId="3" fontId="11" fillId="2" borderId="2" xfId="0" applyNumberFormat="1" applyFont="1" applyFill="1" applyBorder="1" applyAlignment="1">
      <alignment horizontal="left" vertical="center"/>
    </xf>
    <xf numFmtId="0" fontId="11" fillId="2" borderId="2" xfId="0" applyFont="1" applyFill="1" applyBorder="1" applyAlignment="1">
      <alignment horizontal="left" vertical="center" wrapText="1"/>
    </xf>
    <xf numFmtId="3" fontId="11" fillId="2" borderId="2" xfId="0" applyNumberFormat="1" applyFont="1" applyFill="1" applyBorder="1" applyAlignment="1">
      <alignment horizontal="center" vertical="center"/>
    </xf>
    <xf numFmtId="0" fontId="11" fillId="2" borderId="2" xfId="0" applyFont="1" applyFill="1" applyBorder="1" applyAlignment="1">
      <alignment horizontal="left" vertical="center"/>
    </xf>
    <xf numFmtId="0" fontId="7" fillId="0" borderId="0" xfId="0" applyFont="1" applyAlignment="1">
      <alignment horizontal="right" vertical="top"/>
    </xf>
    <xf numFmtId="183" fontId="11" fillId="0" borderId="2" xfId="0" applyNumberFormat="1" applyFont="1" applyBorder="1" applyAlignment="1">
      <alignment horizontal="right" vertical="center"/>
    </xf>
    <xf numFmtId="0" fontId="11" fillId="0" borderId="0" xfId="0" applyFont="1" applyAlignment="1">
      <alignment horizontal="left" vertical="center"/>
    </xf>
    <xf numFmtId="0" fontId="5" fillId="3" borderId="2" xfId="2" applyFont="1" applyFill="1" applyBorder="1" applyAlignment="1">
      <alignment horizontal="center" vertical="center" wrapText="1"/>
    </xf>
    <xf numFmtId="0" fontId="5" fillId="0" borderId="4" xfId="2" applyFont="1" applyBorder="1" applyAlignment="1">
      <alignment vertical="center"/>
    </xf>
    <xf numFmtId="0" fontId="5" fillId="0" borderId="20" xfId="2" applyFont="1" applyBorder="1" applyAlignment="1">
      <alignment vertical="center"/>
    </xf>
    <xf numFmtId="0" fontId="5" fillId="0" borderId="21" xfId="2" applyFont="1" applyBorder="1" applyAlignment="1">
      <alignment vertical="center"/>
    </xf>
    <xf numFmtId="0" fontId="5" fillId="0" borderId="18" xfId="2" applyFont="1" applyBorder="1" applyAlignment="1">
      <alignment vertical="center"/>
    </xf>
    <xf numFmtId="0" fontId="5" fillId="0" borderId="23" xfId="2" applyFont="1" applyBorder="1" applyAlignment="1">
      <alignment vertical="center"/>
    </xf>
    <xf numFmtId="0" fontId="5" fillId="0" borderId="6" xfId="2" applyFont="1" applyBorder="1" applyAlignment="1">
      <alignment vertical="center"/>
    </xf>
    <xf numFmtId="0" fontId="5" fillId="0" borderId="16" xfId="2" applyFont="1" applyBorder="1" applyAlignment="1">
      <alignment vertical="center"/>
    </xf>
    <xf numFmtId="0" fontId="35" fillId="3" borderId="30" xfId="2" applyFont="1" applyFill="1" applyBorder="1" applyAlignment="1">
      <alignment horizontal="center" vertical="center"/>
    </xf>
    <xf numFmtId="0" fontId="5" fillId="0" borderId="4" xfId="2" applyFont="1" applyBorder="1" applyAlignment="1">
      <alignment vertical="center" wrapText="1"/>
    </xf>
    <xf numFmtId="0" fontId="5" fillId="0" borderId="21" xfId="2" applyFont="1" applyBorder="1" applyAlignment="1">
      <alignment vertical="center" wrapText="1"/>
    </xf>
    <xf numFmtId="0" fontId="35" fillId="3" borderId="32" xfId="2" applyFont="1" applyFill="1" applyBorder="1" applyAlignment="1">
      <alignment horizontal="center" vertical="center" wrapText="1"/>
    </xf>
    <xf numFmtId="38" fontId="7" fillId="0" borderId="31" xfId="5" applyFont="1" applyFill="1" applyBorder="1" applyAlignment="1">
      <alignment horizontal="right" vertical="center"/>
    </xf>
    <xf numFmtId="38" fontId="7" fillId="0" borderId="35" xfId="5" applyFont="1" applyFill="1" applyBorder="1" applyAlignment="1">
      <alignment horizontal="right" vertical="center"/>
    </xf>
    <xf numFmtId="38" fontId="7" fillId="0" borderId="36" xfId="5" applyFont="1" applyFill="1" applyBorder="1" applyAlignment="1">
      <alignment horizontal="right" vertical="center"/>
    </xf>
    <xf numFmtId="38" fontId="7" fillId="0" borderId="37" xfId="5" applyFont="1" applyFill="1" applyBorder="1" applyAlignment="1">
      <alignment horizontal="right" vertical="center"/>
    </xf>
    <xf numFmtId="38" fontId="11" fillId="0" borderId="31" xfId="5" applyFont="1" applyFill="1" applyBorder="1" applyAlignment="1">
      <alignment horizontal="right" vertical="center"/>
    </xf>
    <xf numFmtId="38" fontId="11" fillId="0" borderId="35" xfId="5" applyFont="1" applyFill="1" applyBorder="1" applyAlignment="1">
      <alignment horizontal="right" vertical="center"/>
    </xf>
    <xf numFmtId="38" fontId="11" fillId="0" borderId="36" xfId="5" applyFont="1" applyFill="1" applyBorder="1" applyAlignment="1">
      <alignment horizontal="right" vertical="center"/>
    </xf>
    <xf numFmtId="38" fontId="11" fillId="0" borderId="32" xfId="5" applyFont="1" applyFill="1" applyBorder="1" applyAlignment="1">
      <alignment horizontal="right" vertical="center"/>
    </xf>
    <xf numFmtId="38" fontId="7" fillId="0" borderId="41" xfId="5" applyFont="1" applyFill="1" applyBorder="1" applyAlignment="1">
      <alignment horizontal="right" vertical="center"/>
    </xf>
    <xf numFmtId="38" fontId="7" fillId="0" borderId="42" xfId="5" applyFont="1" applyFill="1" applyBorder="1" applyAlignment="1">
      <alignment horizontal="right" vertical="center"/>
    </xf>
    <xf numFmtId="38" fontId="7" fillId="0" borderId="43" xfId="5" applyFont="1" applyFill="1" applyBorder="1" applyAlignment="1">
      <alignment horizontal="right" vertical="center"/>
    </xf>
    <xf numFmtId="38" fontId="7" fillId="0" borderId="41" xfId="2" applyNumberFormat="1" applyFont="1" applyBorder="1" applyAlignment="1">
      <alignment horizontal="right" vertical="center"/>
    </xf>
    <xf numFmtId="38" fontId="7" fillId="0" borderId="42" xfId="2" applyNumberFormat="1" applyFont="1" applyBorder="1" applyAlignment="1">
      <alignment horizontal="right" vertical="center"/>
    </xf>
    <xf numFmtId="38" fontId="7" fillId="0" borderId="44" xfId="2" applyNumberFormat="1" applyFont="1" applyBorder="1" applyAlignment="1">
      <alignment horizontal="right" vertical="center"/>
    </xf>
    <xf numFmtId="38" fontId="11" fillId="0" borderId="45" xfId="5" applyFont="1" applyFill="1" applyBorder="1" applyAlignment="1">
      <alignment horizontal="right" vertical="center"/>
    </xf>
    <xf numFmtId="38" fontId="11" fillId="0" borderId="46" xfId="5" applyFont="1" applyFill="1" applyBorder="1" applyAlignment="1">
      <alignment horizontal="right" vertical="center"/>
    </xf>
    <xf numFmtId="38" fontId="11" fillId="0" borderId="47" xfId="5" applyFont="1" applyFill="1" applyBorder="1" applyAlignment="1">
      <alignment horizontal="right" vertical="center"/>
    </xf>
    <xf numFmtId="38" fontId="11" fillId="0" borderId="48" xfId="5" applyFont="1" applyFill="1" applyBorder="1" applyAlignment="1">
      <alignment horizontal="right" vertical="center"/>
    </xf>
    <xf numFmtId="38" fontId="7" fillId="0" borderId="49" xfId="2" applyNumberFormat="1" applyFont="1" applyBorder="1" applyAlignment="1">
      <alignment horizontal="right" vertical="center"/>
    </xf>
    <xf numFmtId="0" fontId="47" fillId="3" borderId="6" xfId="2" applyFont="1" applyFill="1" applyBorder="1" applyAlignment="1">
      <alignment horizontal="center" vertical="center" wrapText="1"/>
    </xf>
    <xf numFmtId="0" fontId="47" fillId="3" borderId="24" xfId="2" applyFont="1" applyFill="1" applyBorder="1" applyAlignment="1">
      <alignment horizontal="center" vertical="center" wrapText="1"/>
    </xf>
    <xf numFmtId="0" fontId="47" fillId="3" borderId="27" xfId="2" applyFont="1" applyFill="1" applyBorder="1" applyAlignment="1">
      <alignment horizontal="center" vertical="center" wrapText="1"/>
    </xf>
    <xf numFmtId="38" fontId="11" fillId="0" borderId="5" xfId="5" applyFont="1" applyFill="1" applyBorder="1" applyAlignment="1">
      <alignment horizontal="right" vertical="center"/>
    </xf>
    <xf numFmtId="38" fontId="11" fillId="0" borderId="13" xfId="5" applyFont="1" applyFill="1" applyBorder="1" applyAlignment="1">
      <alignment horizontal="right" vertical="center"/>
    </xf>
    <xf numFmtId="38" fontId="11" fillId="0" borderId="28" xfId="5" applyFont="1" applyFill="1" applyBorder="1" applyAlignment="1">
      <alignment horizontal="right" vertical="center"/>
    </xf>
    <xf numFmtId="0" fontId="47" fillId="3" borderId="32" xfId="2" applyFont="1" applyFill="1" applyBorder="1" applyAlignment="1">
      <alignment horizontal="center" vertical="center" wrapText="1"/>
    </xf>
    <xf numFmtId="0" fontId="47" fillId="3" borderId="30" xfId="2" applyFont="1" applyFill="1" applyBorder="1" applyAlignment="1">
      <alignment horizontal="center" vertical="center"/>
    </xf>
    <xf numFmtId="38" fontId="11" fillId="0" borderId="41" xfId="5" applyFont="1" applyFill="1" applyBorder="1" applyAlignment="1">
      <alignment horizontal="right" vertical="center"/>
    </xf>
    <xf numFmtId="38" fontId="11" fillId="0" borderId="42" xfId="5" applyFont="1" applyFill="1" applyBorder="1" applyAlignment="1">
      <alignment horizontal="right" vertical="center"/>
    </xf>
    <xf numFmtId="38" fontId="11" fillId="0" borderId="43" xfId="5" applyFont="1" applyFill="1" applyBorder="1" applyAlignment="1">
      <alignment horizontal="right" vertical="center"/>
    </xf>
    <xf numFmtId="38" fontId="11" fillId="0" borderId="50" xfId="5" applyFont="1" applyFill="1" applyBorder="1" applyAlignment="1">
      <alignment horizontal="right" vertical="center"/>
    </xf>
    <xf numFmtId="38" fontId="11" fillId="0" borderId="41" xfId="2" applyNumberFormat="1" applyFont="1" applyBorder="1" applyAlignment="1">
      <alignment horizontal="right" vertical="center"/>
    </xf>
    <xf numFmtId="38" fontId="11" fillId="0" borderId="42" xfId="2" applyNumberFormat="1" applyFont="1" applyBorder="1" applyAlignment="1">
      <alignment horizontal="right" vertical="center"/>
    </xf>
    <xf numFmtId="38" fontId="11" fillId="0" borderId="37" xfId="5" applyFont="1" applyFill="1" applyBorder="1" applyAlignment="1">
      <alignment horizontal="right" vertical="center"/>
    </xf>
    <xf numFmtId="38" fontId="11" fillId="0" borderId="44" xfId="2" applyNumberFormat="1" applyFont="1" applyBorder="1" applyAlignment="1">
      <alignment horizontal="right" vertical="center"/>
    </xf>
    <xf numFmtId="38" fontId="11" fillId="0" borderId="49" xfId="2" applyNumberFormat="1" applyFont="1" applyBorder="1" applyAlignment="1">
      <alignment horizontal="right" vertical="center"/>
    </xf>
    <xf numFmtId="0" fontId="5" fillId="0" borderId="55" xfId="2" applyFont="1" applyBorder="1" applyAlignment="1">
      <alignment vertical="center" wrapText="1"/>
    </xf>
    <xf numFmtId="0" fontId="5" fillId="0" borderId="56" xfId="2" applyFont="1" applyBorder="1" applyAlignment="1">
      <alignment vertical="center" wrapText="1"/>
    </xf>
    <xf numFmtId="38" fontId="11" fillId="0" borderId="30" xfId="5" applyFont="1" applyFill="1" applyBorder="1" applyAlignment="1">
      <alignment horizontal="right" vertical="center"/>
    </xf>
    <xf numFmtId="38" fontId="11" fillId="0" borderId="44" xfId="5" applyFont="1" applyFill="1" applyBorder="1" applyAlignment="1">
      <alignment horizontal="right" vertical="center"/>
    </xf>
    <xf numFmtId="38" fontId="11" fillId="0" borderId="49" xfId="5" applyFont="1" applyFill="1" applyBorder="1" applyAlignment="1">
      <alignment horizontal="right" vertical="center"/>
    </xf>
    <xf numFmtId="0" fontId="48" fillId="0" borderId="0" xfId="0" applyFont="1">
      <alignment vertical="center"/>
    </xf>
    <xf numFmtId="0" fontId="48" fillId="0" borderId="3" xfId="0" applyFont="1" applyBorder="1" applyAlignment="1">
      <alignment vertical="center" wrapText="1"/>
    </xf>
    <xf numFmtId="0" fontId="5" fillId="0" borderId="2" xfId="0" applyFont="1" applyBorder="1" applyAlignment="1">
      <alignment horizontal="justify" vertical="center" wrapText="1"/>
    </xf>
    <xf numFmtId="38" fontId="19" fillId="0" borderId="2" xfId="5" applyFont="1" applyFill="1" applyBorder="1" applyAlignment="1">
      <alignment horizontal="left" vertical="center" wrapText="1"/>
    </xf>
    <xf numFmtId="0" fontId="3" fillId="0" borderId="2" xfId="0" applyFont="1" applyBorder="1" applyAlignment="1">
      <alignment horizontal="justify" vertical="center" wrapText="1"/>
    </xf>
    <xf numFmtId="0" fontId="25" fillId="0" borderId="2" xfId="0" applyFont="1" applyBorder="1" applyAlignment="1">
      <alignment horizontal="justify" vertical="center"/>
    </xf>
    <xf numFmtId="0" fontId="7" fillId="0" borderId="8" xfId="0" applyFont="1" applyBorder="1">
      <alignment vertical="center"/>
    </xf>
    <xf numFmtId="38" fontId="11" fillId="0" borderId="2" xfId="5" applyFont="1" applyFill="1" applyBorder="1" applyAlignment="1">
      <alignment horizontal="left" vertical="center" wrapText="1"/>
    </xf>
    <xf numFmtId="3" fontId="5" fillId="0" borderId="2" xfId="0" applyNumberFormat="1" applyFont="1" applyBorder="1" applyAlignment="1">
      <alignment horizontal="center" vertical="center"/>
    </xf>
    <xf numFmtId="3" fontId="5" fillId="0" borderId="2" xfId="0" applyNumberFormat="1" applyFont="1" applyBorder="1" applyAlignment="1">
      <alignment horizontal="right" vertical="center"/>
    </xf>
    <xf numFmtId="3" fontId="19" fillId="0" borderId="2" xfId="0" applyNumberFormat="1" applyFont="1" applyBorder="1" applyAlignment="1">
      <alignment horizontal="right" vertical="center"/>
    </xf>
    <xf numFmtId="188" fontId="5" fillId="0" borderId="2" xfId="0" applyNumberFormat="1" applyFont="1" applyBorder="1" applyAlignment="1">
      <alignment horizontal="right" vertical="center"/>
    </xf>
    <xf numFmtId="176" fontId="5" fillId="0" borderId="2" xfId="0" applyNumberFormat="1" applyFont="1" applyBorder="1" applyAlignment="1">
      <alignment horizontal="right" vertical="center"/>
    </xf>
    <xf numFmtId="0" fontId="5" fillId="0" borderId="0" xfId="0" applyFont="1" applyAlignment="1">
      <alignment horizontal="right" vertical="top"/>
    </xf>
    <xf numFmtId="0" fontId="5" fillId="0" borderId="0" xfId="0" applyFont="1" applyAlignment="1">
      <alignment horizontal="left" vertical="center"/>
    </xf>
    <xf numFmtId="0" fontId="3" fillId="0" borderId="1" xfId="0" applyFont="1" applyBorder="1" applyAlignment="1">
      <alignment horizontal="left" vertical="center"/>
    </xf>
    <xf numFmtId="0" fontId="11" fillId="0" borderId="3" xfId="0" applyFont="1" applyBorder="1" applyAlignment="1">
      <alignment vertical="center" wrapText="1"/>
    </xf>
    <xf numFmtId="0" fontId="0" fillId="0" borderId="1" xfId="0" applyBorder="1">
      <alignment vertical="center"/>
    </xf>
    <xf numFmtId="0" fontId="7" fillId="0" borderId="5" xfId="0" applyFont="1" applyBorder="1" applyAlignment="1">
      <alignment horizontal="left" vertical="center"/>
    </xf>
    <xf numFmtId="0" fontId="7" fillId="3" borderId="2" xfId="0" applyFont="1" applyFill="1" applyBorder="1" applyAlignment="1">
      <alignment vertical="center" wrapText="1"/>
    </xf>
    <xf numFmtId="38" fontId="7" fillId="0" borderId="2" xfId="0" applyNumberFormat="1" applyFont="1" applyBorder="1" applyAlignment="1">
      <alignment vertical="center" wrapText="1"/>
    </xf>
    <xf numFmtId="0" fontId="3" fillId="0" borderId="0" xfId="0" applyFont="1" applyAlignment="1">
      <alignment horizontal="left" vertical="center"/>
    </xf>
    <xf numFmtId="0" fontId="38" fillId="0" borderId="0" xfId="0" applyFont="1" applyAlignment="1">
      <alignment horizontal="left" vertical="center"/>
    </xf>
    <xf numFmtId="0" fontId="6" fillId="0" borderId="0" xfId="1" applyFill="1" applyAlignment="1">
      <alignment horizontal="left" vertical="center"/>
    </xf>
    <xf numFmtId="0" fontId="6" fillId="0" borderId="0" xfId="1" applyFill="1" applyAlignment="1">
      <alignment horizontal="left" vertical="center" wrapText="1"/>
    </xf>
    <xf numFmtId="0" fontId="6" fillId="0" borderId="0" xfId="1" applyFill="1" applyAlignment="1">
      <alignment vertical="top"/>
    </xf>
    <xf numFmtId="4" fontId="11" fillId="0" borderId="2" xfId="0" applyNumberFormat="1" applyFont="1" applyBorder="1" applyAlignment="1">
      <alignment horizontal="right" vertical="center"/>
    </xf>
    <xf numFmtId="203" fontId="53" fillId="0" borderId="0" xfId="0" applyNumberFormat="1" applyFont="1">
      <alignment vertical="center"/>
    </xf>
    <xf numFmtId="0" fontId="32" fillId="0" borderId="0" xfId="0" applyFont="1" applyAlignment="1">
      <alignment horizontal="left" vertical="center" wrapText="1"/>
    </xf>
    <xf numFmtId="0" fontId="11" fillId="0" borderId="3" xfId="0" applyFont="1" applyBorder="1" applyAlignment="1">
      <alignment horizontal="left" vertical="center"/>
    </xf>
    <xf numFmtId="0" fontId="50" fillId="0" borderId="0" xfId="0" applyFont="1" applyAlignment="1">
      <alignment vertical="center" wrapText="1"/>
    </xf>
    <xf numFmtId="191" fontId="11" fillId="0" borderId="0" xfId="0" applyNumberFormat="1" applyFont="1">
      <alignment vertical="center"/>
    </xf>
    <xf numFmtId="0" fontId="7" fillId="0" borderId="0" xfId="0" applyFont="1" applyAlignment="1">
      <alignment horizontal="left" vertical="top" wrapText="1"/>
    </xf>
    <xf numFmtId="0" fontId="10" fillId="0" borderId="0" xfId="0" applyFont="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left" vertical="center" wrapText="1"/>
    </xf>
    <xf numFmtId="0" fontId="31" fillId="3" borderId="7"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7" xfId="0" applyFont="1" applyFill="1" applyBorder="1" applyAlignment="1">
      <alignment horizontal="left" vertical="center" wrapText="1"/>
    </xf>
    <xf numFmtId="0" fontId="31" fillId="3" borderId="9"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9" fillId="3" borderId="7"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5" fillId="0" borderId="2" xfId="0" applyFont="1" applyBorder="1" applyAlignment="1">
      <alignment vertical="center" wrapText="1"/>
    </xf>
    <xf numFmtId="0" fontId="31" fillId="3" borderId="2"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7" fillId="0" borderId="3" xfId="0" applyFont="1" applyBorder="1" applyAlignment="1">
      <alignment horizontal="left" vertical="top" wrapText="1"/>
    </xf>
    <xf numFmtId="0" fontId="7" fillId="3" borderId="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1" fillId="0" borderId="3" xfId="0" applyFont="1" applyBorder="1" applyAlignment="1">
      <alignment horizontal="left" vertical="center" wrapText="1"/>
    </xf>
    <xf numFmtId="0" fontId="15"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center"/>
    </xf>
    <xf numFmtId="0" fontId="7" fillId="0" borderId="8" xfId="0" applyFont="1" applyBorder="1" applyAlignment="1">
      <alignment horizontal="center"/>
    </xf>
    <xf numFmtId="3" fontId="7" fillId="0" borderId="7" xfId="0" applyNumberFormat="1" applyFont="1" applyBorder="1" applyAlignment="1">
      <alignment horizontal="right"/>
    </xf>
    <xf numFmtId="3" fontId="7" fillId="0" borderId="9" xfId="0" applyNumberFormat="1" applyFont="1" applyBorder="1" applyAlignment="1">
      <alignment horizontal="right"/>
    </xf>
    <xf numFmtId="3" fontId="7" fillId="0" borderId="8" xfId="0" applyNumberFormat="1" applyFont="1" applyBorder="1" applyAlignment="1">
      <alignment horizontal="right"/>
    </xf>
    <xf numFmtId="0" fontId="10" fillId="0" borderId="1" xfId="0" applyFont="1" applyBorder="1" applyAlignment="1">
      <alignment horizontal="left" vertical="center" wrapText="1"/>
    </xf>
    <xf numFmtId="3" fontId="7" fillId="0" borderId="4"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6" xfId="0" applyNumberFormat="1" applyFont="1" applyBorder="1" applyAlignment="1">
      <alignment horizontal="righ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7" fillId="0" borderId="2" xfId="0" applyFont="1" applyBorder="1" applyAlignment="1">
      <alignment horizontal="left" vertical="center" wrapText="1"/>
    </xf>
    <xf numFmtId="0" fontId="0" fillId="0" borderId="0" xfId="0" applyAlignment="1">
      <alignment horizontal="left" vertical="center" wrapText="1"/>
    </xf>
    <xf numFmtId="0" fontId="22" fillId="0" borderId="1" xfId="0" applyFont="1" applyBorder="1" applyAlignment="1">
      <alignment horizontal="left" vertical="center" wrapText="1"/>
    </xf>
    <xf numFmtId="0" fontId="0" fillId="0" borderId="1" xfId="0" applyBorder="1" applyAlignment="1">
      <alignment horizontal="left" vertical="center" wrapText="1"/>
    </xf>
    <xf numFmtId="0" fontId="7" fillId="0" borderId="2" xfId="0" applyFont="1" applyBorder="1" applyAlignment="1">
      <alignment horizontal="center" vertical="center"/>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0" borderId="2" xfId="0" applyFont="1" applyBorder="1" applyAlignment="1">
      <alignment horizontal="left" vertical="center"/>
    </xf>
    <xf numFmtId="0" fontId="7" fillId="5"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8" xfId="0" applyFill="1" applyBorder="1" applyAlignment="1">
      <alignment horizontal="center" vertical="center"/>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3" borderId="40" xfId="0" applyFill="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19"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18" xfId="2" applyFont="1" applyFill="1" applyBorder="1" applyAlignment="1">
      <alignment horizontal="center" vertical="center" wrapText="1"/>
    </xf>
    <xf numFmtId="0" fontId="7" fillId="0" borderId="6" xfId="2" applyFont="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5" fillId="0" borderId="31" xfId="2" applyFont="1" applyBorder="1" applyAlignment="1">
      <alignment horizontal="center" vertical="center" wrapText="1"/>
    </xf>
    <xf numFmtId="0" fontId="5" fillId="0" borderId="32"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57" xfId="2" applyFont="1" applyBorder="1" applyAlignment="1">
      <alignment horizontal="center" vertical="center" wrapText="1"/>
    </xf>
    <xf numFmtId="0" fontId="5" fillId="0" borderId="34" xfId="2" applyFont="1" applyBorder="1" applyAlignment="1">
      <alignment horizontal="center" vertical="center" wrapText="1"/>
    </xf>
    <xf numFmtId="0" fontId="5" fillId="0" borderId="58"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6" xfId="2" applyFont="1" applyBorder="1" applyAlignment="1">
      <alignment horizontal="center" vertical="center"/>
    </xf>
    <xf numFmtId="0" fontId="7" fillId="0" borderId="59" xfId="2" applyFont="1" applyBorder="1" applyAlignment="1">
      <alignment horizontal="center" vertical="center"/>
    </xf>
    <xf numFmtId="0" fontId="7" fillId="0" borderId="60" xfId="2" applyFont="1" applyBorder="1" applyAlignment="1">
      <alignment horizontal="center" vertical="center"/>
    </xf>
    <xf numFmtId="0" fontId="7" fillId="3" borderId="61"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5" fillId="0" borderId="8" xfId="2"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2" xfId="0" applyFont="1" applyBorder="1" applyAlignment="1">
      <alignment horizontal="justify"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9" fillId="3" borderId="2" xfId="0" applyFont="1" applyFill="1" applyBorder="1" applyAlignment="1">
      <alignment horizontal="center" vertical="center" wrapText="1"/>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7" fillId="0" borderId="4" xfId="0" applyFont="1" applyBorder="1" applyAlignment="1">
      <alignment horizontal="left" vertical="center"/>
    </xf>
    <xf numFmtId="0" fontId="7" fillId="0" borderId="6"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32"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4" fillId="0" borderId="0" xfId="0" applyFont="1" applyAlignment="1">
      <alignment horizontal="left" vertical="center" wrapText="1"/>
    </xf>
    <xf numFmtId="0" fontId="19" fillId="0" borderId="0" xfId="0" applyFont="1" applyAlignment="1">
      <alignment horizontal="left" vertical="top" wrapText="1"/>
    </xf>
    <xf numFmtId="0" fontId="5" fillId="3" borderId="2" xfId="0" applyFont="1" applyFill="1" applyBorder="1" applyAlignment="1">
      <alignment horizontal="center" vertical="center"/>
    </xf>
    <xf numFmtId="0" fontId="5" fillId="0" borderId="2" xfId="0" applyFont="1" applyBorder="1" applyAlignment="1">
      <alignment horizontal="left" vertical="center" wrapText="1"/>
    </xf>
    <xf numFmtId="0" fontId="19" fillId="0" borderId="2" xfId="0" applyFont="1" applyBorder="1" applyAlignment="1">
      <alignment horizontal="left" vertical="center" wrapText="1"/>
    </xf>
    <xf numFmtId="0" fontId="19" fillId="3" borderId="2" xfId="0" applyFont="1" applyFill="1" applyBorder="1" applyAlignment="1">
      <alignment horizontal="center" vertical="center"/>
    </xf>
    <xf numFmtId="0" fontId="3" fillId="0" borderId="1" xfId="0" applyFont="1" applyBorder="1">
      <alignment vertical="center"/>
    </xf>
    <xf numFmtId="0" fontId="3" fillId="0" borderId="0" xfId="0" applyFont="1">
      <alignment vertical="center"/>
    </xf>
    <xf numFmtId="0" fontId="31" fillId="3" borderId="4"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0" fillId="0" borderId="0" xfId="0" applyAlignment="1">
      <alignment vertical="center" wrapText="1"/>
    </xf>
    <xf numFmtId="0" fontId="7" fillId="0" borderId="3" xfId="0" applyFont="1" applyBorder="1" applyAlignment="1">
      <alignment horizontal="left" vertical="center"/>
    </xf>
    <xf numFmtId="188" fontId="7" fillId="0" borderId="11" xfId="0" applyNumberFormat="1" applyFont="1" applyBorder="1" applyAlignment="1">
      <alignment horizontal="center" vertical="center"/>
    </xf>
    <xf numFmtId="188" fontId="7" fillId="0" borderId="29" xfId="0" applyNumberFormat="1" applyFont="1" applyBorder="1" applyAlignment="1">
      <alignment horizontal="center" vertical="center"/>
    </xf>
    <xf numFmtId="188" fontId="7" fillId="0" borderId="12" xfId="0" applyNumberFormat="1" applyFont="1" applyBorder="1" applyAlignment="1">
      <alignment horizontal="center" vertical="center"/>
    </xf>
    <xf numFmtId="0" fontId="7" fillId="0" borderId="3" xfId="0" applyFont="1" applyBorder="1">
      <alignment vertical="center"/>
    </xf>
    <xf numFmtId="0" fontId="5" fillId="0" borderId="2" xfId="0" applyFont="1" applyFill="1" applyBorder="1" applyAlignment="1">
      <alignment horizontal="justify" vertical="center" wrapText="1"/>
    </xf>
    <xf numFmtId="0" fontId="7" fillId="0" borderId="2" xfId="0" applyFont="1" applyFill="1" applyBorder="1">
      <alignment vertical="center"/>
    </xf>
    <xf numFmtId="3" fontId="11" fillId="0" borderId="2" xfId="0" applyNumberFormat="1" applyFont="1" applyFill="1" applyBorder="1">
      <alignment vertical="center"/>
    </xf>
    <xf numFmtId="189" fontId="11" fillId="0" borderId="2" xfId="0" applyNumberFormat="1" applyFont="1" applyFill="1" applyBorder="1">
      <alignment vertical="center"/>
    </xf>
    <xf numFmtId="182" fontId="11" fillId="0" borderId="2" xfId="0" applyNumberFormat="1" applyFont="1" applyFill="1" applyBorder="1">
      <alignment vertical="center"/>
    </xf>
    <xf numFmtId="40" fontId="11" fillId="0" borderId="2" xfId="0" applyNumberFormat="1" applyFont="1" applyFill="1" applyBorder="1">
      <alignment vertical="center"/>
    </xf>
    <xf numFmtId="40" fontId="11" fillId="0" borderId="2" xfId="0" applyNumberFormat="1" applyFont="1" applyFill="1" applyBorder="1" applyAlignment="1">
      <alignment horizontal="right" vertical="center"/>
    </xf>
    <xf numFmtId="191" fontId="11" fillId="0" borderId="2" xfId="0" applyNumberFormat="1" applyFont="1" applyFill="1" applyBorder="1" applyAlignment="1">
      <alignment horizontal="right" vertical="center"/>
    </xf>
    <xf numFmtId="0" fontId="7" fillId="0" borderId="2" xfId="0" applyFont="1" applyFill="1" applyBorder="1" applyAlignment="1">
      <alignment vertical="center" wrapText="1"/>
    </xf>
    <xf numFmtId="40" fontId="11" fillId="0" borderId="2" xfId="0" applyNumberFormat="1" applyFont="1" applyFill="1" applyBorder="1" applyAlignment="1">
      <alignment horizontal="right" vertical="center" wrapText="1"/>
    </xf>
    <xf numFmtId="0" fontId="11" fillId="0" borderId="2" xfId="0" applyFont="1" applyFill="1" applyBorder="1">
      <alignment vertical="center"/>
    </xf>
    <xf numFmtId="186" fontId="11" fillId="0" borderId="2" xfId="0" applyNumberFormat="1" applyFont="1" applyFill="1" applyBorder="1" applyAlignment="1">
      <alignment horizontal="right" vertical="center"/>
    </xf>
    <xf numFmtId="189" fontId="11" fillId="0" borderId="2" xfId="0" applyNumberFormat="1" applyFont="1" applyFill="1" applyBorder="1" applyAlignment="1">
      <alignment horizontal="right" vertical="center"/>
    </xf>
    <xf numFmtId="185" fontId="11" fillId="0" borderId="2" xfId="0" applyNumberFormat="1" applyFont="1" applyFill="1" applyBorder="1" applyAlignment="1">
      <alignment horizontal="right" vertical="center"/>
    </xf>
    <xf numFmtId="205" fontId="11" fillId="0" borderId="2" xfId="0" applyNumberFormat="1" applyFont="1" applyFill="1" applyBorder="1" applyAlignment="1">
      <alignment horizontal="right" vertical="center"/>
    </xf>
    <xf numFmtId="191" fontId="19" fillId="0" borderId="2" xfId="0" applyNumberFormat="1" applyFont="1" applyFill="1" applyBorder="1" applyAlignment="1">
      <alignment horizontal="right" vertical="center"/>
    </xf>
    <xf numFmtId="0" fontId="11" fillId="0" borderId="2" xfId="0" applyFont="1" applyFill="1" applyBorder="1" applyAlignment="1">
      <alignment horizontal="left" vertical="center"/>
    </xf>
    <xf numFmtId="176" fontId="11" fillId="0" borderId="2" xfId="0" applyNumberFormat="1" applyFont="1" applyFill="1" applyBorder="1" applyAlignment="1">
      <alignment horizontal="right" vertical="center"/>
    </xf>
    <xf numFmtId="187" fontId="11" fillId="0" borderId="2" xfId="0" applyNumberFormat="1" applyFont="1" applyFill="1" applyBorder="1" applyAlignment="1">
      <alignment horizontal="right" vertical="center"/>
    </xf>
    <xf numFmtId="0" fontId="5" fillId="0" borderId="2" xfId="0" applyFont="1" applyFill="1" applyBorder="1" applyAlignment="1">
      <alignment horizontal="left" vertical="top" wrapText="1"/>
    </xf>
    <xf numFmtId="0" fontId="19" fillId="0" borderId="2" xfId="0" applyFont="1" applyFill="1" applyBorder="1">
      <alignment vertical="center"/>
    </xf>
  </cellXfs>
  <cellStyles count="63">
    <cellStyle name="パーセント" xfId="6" builtinId="5"/>
    <cellStyle name="パーセント 2" xfId="8" xr:uid="{82EC596F-BAC6-4D61-890E-39B450662374}"/>
    <cellStyle name="パーセント 2 2" xfId="27" xr:uid="{91D4A677-540D-4E8D-A3E4-2A0567D696B9}"/>
    <cellStyle name="パーセント 3" xfId="12" xr:uid="{84950EE8-23F9-4D8F-B359-498212C02277}"/>
    <cellStyle name="ハイパーリンク" xfId="1" builtinId="8"/>
    <cellStyle name="桁区切り" xfId="5" builtinId="6"/>
    <cellStyle name="桁区切り 10" xfId="50" xr:uid="{743F051D-A54C-44B1-834A-C2471CE4AD52}"/>
    <cellStyle name="桁区切り 11" xfId="24" xr:uid="{25A750B5-E7EC-46B5-854C-8BA6313430CC}"/>
    <cellStyle name="桁区切り 11 2" xfId="29" xr:uid="{872D99D7-8B26-400E-B85E-8DA01F9B4E54}"/>
    <cellStyle name="桁区切り 12" xfId="52" xr:uid="{B0331CC1-BD0F-43D0-A795-034117974728}"/>
    <cellStyle name="桁区切り 13" xfId="54" xr:uid="{074E20B2-B07B-40CF-A4BD-33288A30D247}"/>
    <cellStyle name="桁区切り 14" xfId="56" xr:uid="{69960DA4-38A7-4016-9865-66E896EB1073}"/>
    <cellStyle name="桁区切り 15" xfId="60" xr:uid="{574FF956-C8C9-4B35-8D52-37AE2693FB19}"/>
    <cellStyle name="桁区切り 16" xfId="11" xr:uid="{D06BE10F-8398-469E-9237-9BFD3F6670B5}"/>
    <cellStyle name="桁区切り 2" xfId="3" xr:uid="{00000000-0005-0000-0000-000003000000}"/>
    <cellStyle name="桁区切り 2 2" xfId="20" xr:uid="{0A6BD112-456D-4C8D-A6FC-45376084086A}"/>
    <cellStyle name="桁区切り 2 3" xfId="21" xr:uid="{0F64ED55-4041-4CE6-9071-AB3EEB8DB34C}"/>
    <cellStyle name="桁区切り 2 4" xfId="14" xr:uid="{8557CE16-57DB-4C02-B89B-75407A0C7CBA}"/>
    <cellStyle name="桁区切り 2 4 2" xfId="44" xr:uid="{B240B4F8-F5B8-434E-AD1B-F5D2345E3D84}"/>
    <cellStyle name="桁区切り 3" xfId="9" xr:uid="{CB610663-EAE9-4D00-81D3-1608153FB4D7}"/>
    <cellStyle name="桁区切り 3 10" xfId="61" xr:uid="{64FEFEEA-649D-400F-9272-7528A80DF12A}"/>
    <cellStyle name="桁区切り 3 11" xfId="13" xr:uid="{B0B42A4F-A5C9-4C19-8630-2AEC1AEF7BFB}"/>
    <cellStyle name="桁区切り 3 2" xfId="16" xr:uid="{A7EFEB2A-B3A2-4948-919F-4937107E90E7}"/>
    <cellStyle name="桁区切り 3 3" xfId="18" xr:uid="{B4A6FF43-8D1B-44A7-93CC-1871A54FF294}"/>
    <cellStyle name="桁区切り 3 4" xfId="31" xr:uid="{D278854E-9968-482E-9821-BD3151B698D2}"/>
    <cellStyle name="桁区切り 3 5" xfId="33" xr:uid="{6CDA1AE9-257A-4005-81E2-185B81A30C3C}"/>
    <cellStyle name="桁区切り 3 6" xfId="39" xr:uid="{22342781-3DD3-4FC1-8929-FC29075A7883}"/>
    <cellStyle name="桁区切り 3 7" xfId="40" xr:uid="{A616BCF8-27EC-4D81-B326-5B239759A7BD}"/>
    <cellStyle name="桁区切り 3 8" xfId="48" xr:uid="{A18FB48D-1A1E-42E6-931B-09CF7DABF225}"/>
    <cellStyle name="桁区切り 3 9" xfId="58" xr:uid="{3D508496-8B1E-4696-A6DA-520DAD96E9CB}"/>
    <cellStyle name="桁区切り 4" xfId="19" xr:uid="{BFD5B462-151E-4220-B7B2-4D5D936A04FE}"/>
    <cellStyle name="桁区切り 5" xfId="30" xr:uid="{DD8F6077-9AAF-4BA1-AA3F-8A5E8D73C29C}"/>
    <cellStyle name="桁区切り 6" xfId="36" xr:uid="{2F69205A-1F6E-4063-A2C5-93AFB1318D4C}"/>
    <cellStyle name="桁区切り 7" xfId="38" xr:uid="{1C794419-AB17-438A-A939-7F5D3833485A}"/>
    <cellStyle name="桁区切り 8" xfId="42" xr:uid="{ECE9F9CB-2DB3-46CB-B2F0-2CE568BF6F56}"/>
    <cellStyle name="桁区切り 9" xfId="46" xr:uid="{B921F999-D616-4125-9FF1-269079A06FEA}"/>
    <cellStyle name="標準" xfId="0" builtinId="0"/>
    <cellStyle name="標準 10" xfId="45" xr:uid="{976D0B32-426E-4ABA-BDE4-5D69AF96842C}"/>
    <cellStyle name="標準 105" xfId="22" xr:uid="{2BD39931-B29B-45FF-90A2-B5A81650CDFF}"/>
    <cellStyle name="標準 108" xfId="23" xr:uid="{7A77AC95-7382-43D0-9350-33717DDAD7CC}"/>
    <cellStyle name="標準 11" xfId="47" xr:uid="{2F284BA0-6270-4DF2-A935-B5BD5E8E6252}"/>
    <cellStyle name="標準 12" xfId="49" xr:uid="{69C9E743-F733-4316-A3EE-13EBCA25EEBC}"/>
    <cellStyle name="標準 13" xfId="51" xr:uid="{11FBD2A5-52F7-476F-A5A9-07EE36F3C121}"/>
    <cellStyle name="標準 14" xfId="53" xr:uid="{938F60E4-93D8-466F-A268-58453A6463D5}"/>
    <cellStyle name="標準 15" xfId="55" xr:uid="{ADFAB6D8-0C4E-470B-A41B-C4279E4F498A}"/>
    <cellStyle name="標準 16" xfId="59" xr:uid="{54D3F686-C806-450D-882C-606A9A2B6585}"/>
    <cellStyle name="標準 17" xfId="62" xr:uid="{E03D61FD-AEFC-4AD7-BA26-A59B00A34A3C}"/>
    <cellStyle name="標準 2" xfId="2" xr:uid="{00000000-0005-0000-0000-000005000000}"/>
    <cellStyle name="標準 2 2" xfId="17" xr:uid="{686A20B9-C6D0-47EB-85EC-C91DCD208646}"/>
    <cellStyle name="標準 2 3" xfId="28" xr:uid="{EF265A6B-F212-48AA-A83A-36F96339515C}"/>
    <cellStyle name="標準 2 4" xfId="57" xr:uid="{367A470E-E6C3-4D49-999A-783BEE526A03}"/>
    <cellStyle name="標準 2 5" xfId="15" xr:uid="{84F9BD66-B6D1-4E23-8606-CEDD181A2FD2}"/>
    <cellStyle name="標準 3" xfId="4" xr:uid="{00000000-0005-0000-0000-000006000000}"/>
    <cellStyle name="標準 3 2" xfId="7" xr:uid="{8BC3B5C4-E314-4D49-B433-3E8436C6C502}"/>
    <cellStyle name="標準 3 3" xfId="25" xr:uid="{31465306-1A98-40C9-8C7A-C3EBEEE89703}"/>
    <cellStyle name="標準 4" xfId="10" xr:uid="{82654DDE-49A8-44F8-BE58-C8D8C73B9352}"/>
    <cellStyle name="標準 4 2" xfId="26" xr:uid="{BACFDB63-5E13-4460-9694-F27C850415B9}"/>
    <cellStyle name="標準 5" xfId="32" xr:uid="{C1D6011C-C606-48F1-8B0D-F8A09ED8DD90}"/>
    <cellStyle name="標準 6" xfId="34" xr:uid="{19F54A50-8BCE-4C5E-8232-A04C7AECF5F9}"/>
    <cellStyle name="標準 7" xfId="35" xr:uid="{E05AAAEA-4907-4631-8A2E-EC100ABB32D0}"/>
    <cellStyle name="標準 8" xfId="37" xr:uid="{25CC94EF-021B-47A1-B795-9A9CFC2EF725}"/>
    <cellStyle name="標準 9" xfId="41" xr:uid="{A0F8683B-C56D-421D-8673-A2BE44FA2C11}"/>
    <cellStyle name="標準 9 2" xfId="43" xr:uid="{2F02841A-D07F-48CC-B1F2-6C61A127BD01}"/>
  </cellStyles>
  <dxfs count="0"/>
  <tableStyles count="0" defaultTableStyle="TableStyleMedium2" defaultPivotStyle="PivotStyleLight16"/>
  <colors>
    <mruColors>
      <color rgb="FFFCE4DE"/>
      <color rgb="FFF8EBCD"/>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10099f3/honten2/&#9733;&#12516;&#12463;&#12523;&#12488;2025/&#9734;&#12452;&#12531;&#12479;&#12521;&#12463;&#12486;&#12451;&#12502;/&#12516;&#12463;&#12523;&#12488;4&#26657;&#25147;&#12375;/ESG&#12487;&#12540;&#12479;&#38598;&#65288;&#29872;&#22659;6,7,8&#12471;&#12540;&#12488;&#22793;&#26356;&#12288;&#27671;&#20505;&#22793;&#21205;&#23550;&#24540;&#25512;&#36914;&#35506;&#65289;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環境8.スコープ3排出量"/>
    </sheetNames>
    <sheetDataSet>
      <sheetData sheetId="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9"/>
  <sheetViews>
    <sheetView tabSelected="1" zoomScaleNormal="100" workbookViewId="0"/>
  </sheetViews>
  <sheetFormatPr defaultColWidth="9" defaultRowHeight="14.4"/>
  <cols>
    <col min="1" max="1" width="3.5" style="1" customWidth="1"/>
    <col min="2" max="2" width="13.69921875" style="204" customWidth="1"/>
    <col min="3" max="3" width="84.5" style="367" customWidth="1"/>
    <col min="4" max="4" width="8" style="3" customWidth="1"/>
    <col min="5" max="16384" width="9" style="1"/>
  </cols>
  <sheetData>
    <row r="1" spans="1:7" ht="19.5" customHeight="1"/>
    <row r="2" spans="1:7" ht="18.600000000000001">
      <c r="A2" s="6" t="s">
        <v>32</v>
      </c>
      <c r="C2" s="368"/>
      <c r="D2" s="4"/>
      <c r="E2" s="4"/>
      <c r="F2"/>
      <c r="G2"/>
    </row>
    <row r="3" spans="1:7" ht="15" customHeight="1">
      <c r="B3" s="103">
        <v>1</v>
      </c>
      <c r="C3" s="369" t="s">
        <v>787</v>
      </c>
      <c r="D3" s="4"/>
      <c r="E3" s="4"/>
      <c r="F3"/>
      <c r="G3"/>
    </row>
    <row r="4" spans="1:7" ht="15" customHeight="1">
      <c r="B4" s="103">
        <v>2</v>
      </c>
      <c r="C4" s="369" t="s">
        <v>788</v>
      </c>
      <c r="D4" s="4"/>
      <c r="E4" s="4"/>
      <c r="F4"/>
      <c r="G4"/>
    </row>
    <row r="5" spans="1:7" ht="15" customHeight="1">
      <c r="B5" s="103">
        <v>3</v>
      </c>
      <c r="C5" s="369" t="s">
        <v>789</v>
      </c>
      <c r="D5" s="4"/>
      <c r="E5" s="4"/>
      <c r="F5"/>
      <c r="G5"/>
    </row>
    <row r="6" spans="1:7" ht="15" customHeight="1">
      <c r="B6" s="103">
        <v>4</v>
      </c>
      <c r="C6" s="369" t="s">
        <v>790</v>
      </c>
      <c r="D6" s="4"/>
      <c r="E6" s="4"/>
      <c r="F6"/>
      <c r="G6"/>
    </row>
    <row r="7" spans="1:7" ht="15" customHeight="1">
      <c r="B7" s="103">
        <v>5</v>
      </c>
      <c r="C7" s="369" t="s">
        <v>871</v>
      </c>
      <c r="D7" s="4"/>
      <c r="E7" s="4"/>
      <c r="F7"/>
      <c r="G7"/>
    </row>
    <row r="8" spans="1:7" ht="15" customHeight="1">
      <c r="B8" s="103">
        <v>6</v>
      </c>
      <c r="C8" s="370" t="s">
        <v>794</v>
      </c>
      <c r="D8" s="4"/>
      <c r="E8" s="4"/>
      <c r="F8"/>
      <c r="G8"/>
    </row>
    <row r="9" spans="1:7" ht="15" customHeight="1">
      <c r="B9" s="103">
        <v>7</v>
      </c>
      <c r="C9" s="369" t="s">
        <v>836</v>
      </c>
      <c r="D9" s="4"/>
      <c r="E9" s="4"/>
      <c r="F9"/>
      <c r="G9"/>
    </row>
    <row r="10" spans="1:7" ht="15" customHeight="1">
      <c r="B10" s="103">
        <v>8</v>
      </c>
      <c r="C10" s="369" t="s">
        <v>791</v>
      </c>
      <c r="D10" s="4"/>
      <c r="E10" s="4"/>
      <c r="F10"/>
      <c r="G10"/>
    </row>
    <row r="11" spans="1:7" ht="15" customHeight="1">
      <c r="B11" s="103">
        <v>9</v>
      </c>
      <c r="C11" s="370" t="s">
        <v>837</v>
      </c>
      <c r="D11" s="4"/>
      <c r="E11" s="4"/>
      <c r="F11"/>
      <c r="G11"/>
    </row>
    <row r="12" spans="1:7" ht="15" customHeight="1">
      <c r="B12" s="103">
        <v>10</v>
      </c>
      <c r="C12" s="370" t="s">
        <v>795</v>
      </c>
      <c r="D12" s="4"/>
      <c r="E12" s="4"/>
      <c r="F12"/>
      <c r="G12"/>
    </row>
    <row r="13" spans="1:7" ht="15" customHeight="1">
      <c r="B13" s="103">
        <v>11</v>
      </c>
      <c r="C13" s="369" t="s">
        <v>873</v>
      </c>
      <c r="D13" s="4"/>
      <c r="E13" s="4"/>
      <c r="F13"/>
      <c r="G13"/>
    </row>
    <row r="14" spans="1:7" ht="15" customHeight="1">
      <c r="B14" s="103">
        <v>12</v>
      </c>
      <c r="C14" s="369" t="s">
        <v>792</v>
      </c>
      <c r="D14" s="4"/>
      <c r="E14" s="4"/>
      <c r="F14"/>
      <c r="G14"/>
    </row>
    <row r="15" spans="1:7" ht="15" customHeight="1">
      <c r="B15" s="103">
        <v>13</v>
      </c>
      <c r="C15" s="369" t="s">
        <v>793</v>
      </c>
      <c r="D15" s="4"/>
      <c r="E15" s="4"/>
      <c r="F15"/>
      <c r="G15"/>
    </row>
    <row r="16" spans="1:7" ht="15" customHeight="1">
      <c r="B16" s="103">
        <v>14</v>
      </c>
      <c r="C16" s="369" t="s">
        <v>796</v>
      </c>
      <c r="D16" s="4"/>
      <c r="E16" s="4"/>
      <c r="F16"/>
      <c r="G16"/>
    </row>
    <row r="17" spans="1:7" ht="15" customHeight="1">
      <c r="B17" s="103">
        <v>15</v>
      </c>
      <c r="C17" s="369" t="s">
        <v>797</v>
      </c>
      <c r="D17" s="4"/>
      <c r="E17" s="4"/>
      <c r="F17"/>
      <c r="G17"/>
    </row>
    <row r="18" spans="1:7" ht="15" customHeight="1">
      <c r="B18" s="103">
        <v>16</v>
      </c>
      <c r="C18" s="369" t="s">
        <v>798</v>
      </c>
      <c r="D18" s="4"/>
      <c r="E18" s="4"/>
      <c r="F18"/>
      <c r="G18"/>
    </row>
    <row r="19" spans="1:7" ht="15" customHeight="1">
      <c r="B19" s="103">
        <v>17</v>
      </c>
      <c r="C19" s="369" t="s">
        <v>805</v>
      </c>
      <c r="D19" s="4"/>
      <c r="E19" s="4"/>
      <c r="F19"/>
      <c r="G19"/>
    </row>
    <row r="20" spans="1:7" ht="15" customHeight="1">
      <c r="B20" s="103">
        <v>18</v>
      </c>
      <c r="C20" s="369" t="s">
        <v>800</v>
      </c>
      <c r="D20" s="4"/>
      <c r="E20" s="4"/>
      <c r="F20"/>
      <c r="G20"/>
    </row>
    <row r="21" spans="1:7" ht="15" customHeight="1">
      <c r="B21" s="103">
        <v>19</v>
      </c>
      <c r="C21" s="369" t="s">
        <v>799</v>
      </c>
      <c r="D21" s="4"/>
      <c r="F21"/>
      <c r="G21"/>
    </row>
    <row r="22" spans="1:7" ht="15" customHeight="1">
      <c r="B22" s="103">
        <v>20</v>
      </c>
      <c r="C22" s="369" t="s">
        <v>806</v>
      </c>
      <c r="D22" s="4"/>
      <c r="F22"/>
      <c r="G22"/>
    </row>
    <row r="23" spans="1:7" ht="15" customHeight="1">
      <c r="B23" s="103">
        <v>21</v>
      </c>
      <c r="C23" s="369" t="s">
        <v>801</v>
      </c>
      <c r="D23" s="4"/>
      <c r="E23" s="4"/>
      <c r="F23"/>
      <c r="G23"/>
    </row>
    <row r="24" spans="1:7" ht="15" customHeight="1">
      <c r="B24" s="103">
        <v>22</v>
      </c>
      <c r="C24" s="103" t="s">
        <v>802</v>
      </c>
      <c r="D24" s="4"/>
      <c r="E24" s="4"/>
      <c r="F24"/>
      <c r="G24"/>
    </row>
    <row r="25" spans="1:7" ht="15" customHeight="1">
      <c r="B25" s="103">
        <v>23</v>
      </c>
      <c r="C25" s="369" t="s">
        <v>803</v>
      </c>
      <c r="D25" s="4"/>
      <c r="E25" s="4"/>
      <c r="F25"/>
      <c r="G25"/>
    </row>
    <row r="26" spans="1:7" ht="15" customHeight="1">
      <c r="B26" s="103">
        <v>24</v>
      </c>
      <c r="C26" s="369" t="s">
        <v>804</v>
      </c>
      <c r="D26" s="4"/>
      <c r="E26" s="4"/>
      <c r="F26"/>
      <c r="G26"/>
    </row>
    <row r="27" spans="1:7" ht="18">
      <c r="B27" s="205"/>
      <c r="C27" s="360"/>
      <c r="D27" s="4"/>
      <c r="E27" s="4"/>
      <c r="F27"/>
      <c r="G27"/>
    </row>
    <row r="28" spans="1:7" ht="18.600000000000001">
      <c r="A28" s="6" t="s">
        <v>30</v>
      </c>
      <c r="D28" s="4"/>
      <c r="E28" s="4"/>
      <c r="F28"/>
      <c r="G28"/>
    </row>
    <row r="29" spans="1:7" ht="15" customHeight="1">
      <c r="B29" s="103">
        <v>1</v>
      </c>
      <c r="C29" s="369" t="s">
        <v>807</v>
      </c>
      <c r="D29" s="4"/>
      <c r="E29" s="4"/>
      <c r="F29"/>
      <c r="G29"/>
    </row>
    <row r="30" spans="1:7" ht="15" customHeight="1">
      <c r="B30" s="103">
        <v>2</v>
      </c>
      <c r="C30" s="369" t="s">
        <v>808</v>
      </c>
      <c r="D30" s="4"/>
      <c r="E30" s="4"/>
      <c r="F30"/>
      <c r="G30"/>
    </row>
    <row r="31" spans="1:7" ht="15" customHeight="1">
      <c r="B31" s="103">
        <v>3</v>
      </c>
      <c r="C31" s="369" t="s">
        <v>855</v>
      </c>
      <c r="D31" s="4"/>
      <c r="E31" s="4"/>
      <c r="F31"/>
      <c r="G31"/>
    </row>
    <row r="32" spans="1:7" ht="15" customHeight="1">
      <c r="B32" s="103">
        <v>4</v>
      </c>
      <c r="C32" s="369" t="s">
        <v>830</v>
      </c>
      <c r="D32" s="4"/>
      <c r="E32" s="4"/>
      <c r="F32"/>
      <c r="G32"/>
    </row>
    <row r="33" spans="2:7" ht="15" customHeight="1">
      <c r="B33" s="103">
        <v>5</v>
      </c>
      <c r="C33" s="369" t="s">
        <v>854</v>
      </c>
      <c r="D33" s="4"/>
      <c r="E33" s="4"/>
      <c r="F33"/>
      <c r="G33"/>
    </row>
    <row r="34" spans="2:7" ht="15" customHeight="1">
      <c r="B34" s="103">
        <v>6</v>
      </c>
      <c r="C34" s="369" t="s">
        <v>809</v>
      </c>
      <c r="D34" s="4"/>
      <c r="E34" s="4"/>
      <c r="F34"/>
      <c r="G34"/>
    </row>
    <row r="35" spans="2:7" ht="15" customHeight="1">
      <c r="B35" s="103">
        <v>7</v>
      </c>
      <c r="C35" s="369" t="s">
        <v>810</v>
      </c>
      <c r="D35" s="4"/>
      <c r="E35" s="4"/>
      <c r="F35"/>
      <c r="G35"/>
    </row>
    <row r="36" spans="2:7" ht="15" customHeight="1">
      <c r="B36" s="103">
        <v>8</v>
      </c>
      <c r="C36" s="369" t="s">
        <v>811</v>
      </c>
      <c r="D36" s="4"/>
      <c r="E36" s="4"/>
      <c r="F36"/>
      <c r="G36"/>
    </row>
    <row r="37" spans="2:7" ht="15" customHeight="1">
      <c r="B37" s="103">
        <v>9</v>
      </c>
      <c r="C37" s="103" t="s">
        <v>812</v>
      </c>
      <c r="D37" s="4"/>
      <c r="E37" s="4"/>
      <c r="F37"/>
      <c r="G37"/>
    </row>
    <row r="38" spans="2:7" ht="15" customHeight="1">
      <c r="B38" s="103">
        <v>10</v>
      </c>
      <c r="C38" s="369" t="s">
        <v>813</v>
      </c>
      <c r="D38" s="4"/>
      <c r="E38" s="4"/>
      <c r="F38"/>
      <c r="G38"/>
    </row>
    <row r="39" spans="2:7" ht="15" customHeight="1">
      <c r="B39" s="103">
        <v>11</v>
      </c>
      <c r="C39" s="369" t="s">
        <v>814</v>
      </c>
      <c r="D39" s="4"/>
      <c r="E39" s="4"/>
      <c r="F39"/>
      <c r="G39"/>
    </row>
    <row r="40" spans="2:7" ht="15" customHeight="1">
      <c r="B40" s="103">
        <v>12</v>
      </c>
      <c r="C40" s="369" t="s">
        <v>815</v>
      </c>
      <c r="D40" s="4"/>
      <c r="E40" s="4"/>
      <c r="F40"/>
      <c r="G40"/>
    </row>
    <row r="41" spans="2:7" ht="15" customHeight="1">
      <c r="B41" s="103">
        <v>13</v>
      </c>
      <c r="C41" s="369" t="s">
        <v>816</v>
      </c>
      <c r="D41" s="4"/>
      <c r="E41" s="4"/>
      <c r="F41"/>
      <c r="G41"/>
    </row>
    <row r="42" spans="2:7" ht="15" customHeight="1">
      <c r="B42" s="103">
        <v>14</v>
      </c>
      <c r="C42" s="369" t="s">
        <v>626</v>
      </c>
      <c r="D42" s="4"/>
      <c r="E42" s="4"/>
      <c r="F42"/>
      <c r="G42"/>
    </row>
    <row r="43" spans="2:7" ht="15" customHeight="1">
      <c r="B43" s="103">
        <v>15</v>
      </c>
      <c r="C43" s="369" t="s">
        <v>817</v>
      </c>
      <c r="D43" s="4"/>
      <c r="E43" s="4"/>
      <c r="F43"/>
      <c r="G43"/>
    </row>
    <row r="44" spans="2:7" ht="15" customHeight="1">
      <c r="B44" s="103">
        <v>16</v>
      </c>
      <c r="C44" s="369" t="s">
        <v>818</v>
      </c>
      <c r="D44" s="4"/>
      <c r="E44" s="4"/>
      <c r="F44"/>
      <c r="G44"/>
    </row>
    <row r="45" spans="2:7" ht="15" customHeight="1">
      <c r="B45" s="103">
        <v>17</v>
      </c>
      <c r="C45" s="369" t="s">
        <v>819</v>
      </c>
      <c r="D45" s="4"/>
      <c r="E45" s="4"/>
      <c r="F45"/>
      <c r="G45"/>
    </row>
    <row r="46" spans="2:7" ht="15" customHeight="1">
      <c r="B46" s="103">
        <v>18</v>
      </c>
      <c r="C46" s="369" t="s">
        <v>820</v>
      </c>
      <c r="D46" s="4"/>
      <c r="E46" s="4"/>
      <c r="F46"/>
      <c r="G46"/>
    </row>
    <row r="47" spans="2:7" ht="15" customHeight="1">
      <c r="B47" s="103">
        <v>19</v>
      </c>
      <c r="C47" s="369" t="s">
        <v>821</v>
      </c>
      <c r="D47" s="4"/>
      <c r="E47" s="4"/>
      <c r="F47"/>
      <c r="G47"/>
    </row>
    <row r="48" spans="2:7" ht="15" customHeight="1">
      <c r="B48" s="103">
        <v>20</v>
      </c>
      <c r="C48" s="369" t="s">
        <v>822</v>
      </c>
      <c r="D48" s="4"/>
      <c r="E48" s="4"/>
      <c r="F48"/>
      <c r="G48"/>
    </row>
    <row r="49" spans="1:7" ht="18">
      <c r="D49" s="4"/>
      <c r="E49" s="4"/>
      <c r="F49"/>
      <c r="G49"/>
    </row>
    <row r="50" spans="1:7" ht="18.600000000000001">
      <c r="A50" s="6" t="s">
        <v>786</v>
      </c>
      <c r="D50" s="4"/>
      <c r="E50" s="4"/>
      <c r="F50"/>
      <c r="G50"/>
    </row>
    <row r="51" spans="1:7" ht="15" customHeight="1">
      <c r="B51" s="103">
        <v>1</v>
      </c>
      <c r="C51" s="369" t="s">
        <v>823</v>
      </c>
      <c r="D51" s="4"/>
      <c r="E51" s="4"/>
      <c r="F51"/>
      <c r="G51"/>
    </row>
    <row r="52" spans="1:7" ht="15" customHeight="1">
      <c r="B52" s="103">
        <v>2</v>
      </c>
      <c r="C52" s="369" t="s">
        <v>824</v>
      </c>
      <c r="D52" s="4"/>
      <c r="E52" s="4"/>
      <c r="F52"/>
      <c r="G52"/>
    </row>
    <row r="53" spans="1:7" ht="15" customHeight="1">
      <c r="B53" s="103">
        <v>3</v>
      </c>
      <c r="C53" s="369" t="s">
        <v>825</v>
      </c>
      <c r="D53" s="4"/>
      <c r="E53" s="4"/>
      <c r="F53"/>
      <c r="G53"/>
    </row>
    <row r="54" spans="1:7" ht="15" customHeight="1">
      <c r="B54" s="103">
        <v>4</v>
      </c>
      <c r="C54" s="369" t="s">
        <v>826</v>
      </c>
      <c r="D54" s="4"/>
      <c r="E54" s="4"/>
      <c r="F54"/>
      <c r="G54"/>
    </row>
    <row r="55" spans="1:7" ht="15" customHeight="1">
      <c r="B55" s="103">
        <v>5</v>
      </c>
      <c r="C55" s="103" t="s">
        <v>827</v>
      </c>
      <c r="D55" s="4"/>
      <c r="E55" s="4"/>
      <c r="F55"/>
      <c r="G55"/>
    </row>
    <row r="56" spans="1:7" ht="31.05" customHeight="1">
      <c r="B56" s="371">
        <v>6</v>
      </c>
      <c r="C56" s="370" t="s">
        <v>829</v>
      </c>
      <c r="D56" s="4"/>
      <c r="E56" s="4"/>
      <c r="F56"/>
      <c r="G56"/>
    </row>
    <row r="57" spans="1:7" ht="15" customHeight="1">
      <c r="B57" s="103">
        <v>7</v>
      </c>
      <c r="C57" s="369" t="s">
        <v>828</v>
      </c>
      <c r="D57" s="4"/>
      <c r="E57" s="4"/>
      <c r="F57"/>
      <c r="G57"/>
    </row>
    <row r="58" spans="1:7" ht="18">
      <c r="D58" s="4"/>
      <c r="E58" s="4"/>
      <c r="F58"/>
      <c r="G58"/>
    </row>
    <row r="59" spans="1:7" ht="18">
      <c r="D59" s="4"/>
      <c r="E59" s="4"/>
      <c r="F59"/>
      <c r="G59"/>
    </row>
  </sheetData>
  <phoneticPr fontId="1"/>
  <hyperlinks>
    <hyperlink ref="B3:C3" location="'E1.Environmental certification'!A1" display="'E1.Environmental certification'!A1" xr:uid="{ADEC5ACA-E25F-4148-A33F-1D3BFDBAFFB1}"/>
    <hyperlink ref="B4:C4" location="'E2.Food loss and waste recycl'!A1" display="'E2.Food loss and waste recycl'!A1" xr:uid="{CD2AF98F-E586-46BC-9736-E73E48FCAEB9}"/>
    <hyperlink ref="B5:C5" location="'E3.PRTR Act etc.'!A1" display="'E3.PRTR Act etc.'!A1" xr:uid="{6BC88988-97C1-428C-87F0-AF209B1835F4}"/>
    <hyperlink ref="B6:C6" location="'E4.Packaging recycling'!A1" display="'E4.Packaging recycling'!A1" xr:uid="{80B741A4-8B13-441D-9FB0-E73ACBB08036}"/>
    <hyperlink ref="B7:C7" location="'E5.Economic accounting'!A1" display="'E5.Economic accounting'!A1" xr:uid="{ACC77F0B-7426-4A2D-839B-DAB7CC7AD2B3}"/>
    <hyperlink ref="B8:C8" location="'E6.Environmental impacts'!A1" display="'E6.Environmental impacts'!A1" xr:uid="{36C2DCDB-42E1-4E65-AAF7-7A4001AF1C2F}"/>
    <hyperlink ref="B9:C9" location="'E7.CO2 emissions in FY2024'!A1" display="'E7.CO2 emissions in FY2024'!A1" xr:uid="{C5288F45-AD89-4263-BEF2-F7938EC45850}"/>
    <hyperlink ref="B10:C10" location="'E8.Scope 3'!A1" display="'E8.Scope 3'!A1" xr:uid="{C651C2EF-3F02-4308-9C20-B3A58D80948D}"/>
    <hyperlink ref="B11:C11" location="'E9.CO2 emissions (Scope1+2)'!A1" display="'E9.CO2 emissions (Scope1+2)'!A1" xr:uid="{FB45C037-EF9D-43A9-B378-B8551D5F562A}"/>
    <hyperlink ref="B12:C12" location="'E10.Energy use (Scope1+2)'!A1" display="'E10.Energy use (Scope1+2)'!A1" xr:uid="{E665B317-46F6-45E0-9AE0-D88223DC94D3}"/>
    <hyperlink ref="B13:C13" location="'E11.CO2, NOx, fuel - logistics'!A1" display="'E11.CO2, NOx, fuel - logistics'!A1" xr:uid="{8D2EE3D8-A27E-407C-B4FF-1DF4512EBADC}"/>
    <hyperlink ref="B14:C14" location="'E12.Ecofriendly sales equipmet'!A1" display="'E12.Ecofriendly sales equipmet'!A1" xr:uid="{DC9D10B3-728C-4629-8857-49019C6DD19A}"/>
    <hyperlink ref="B15:C15" location="'E13.Plastic-containing products'!A1" display="'E13.Plastic-containing products'!A1" xr:uid="{DBB2ADD6-4373-4783-B6A5-F9330B7CC2AB}"/>
    <hyperlink ref="B16:C16" location="'E14.Plastic-using products'!A1" display="'E14.Plastic-using products'!A1" xr:uid="{A4766353-130D-45C3-959C-5894CB53F638}"/>
    <hyperlink ref="B17:C17" location="'E15.Assessment of water risk'!A1" display="'E15.Assessment of water risk'!A1" xr:uid="{F25293D0-A7D0-4450-ADB3-87F3CC88B252}"/>
    <hyperlink ref="B18:C18" location="'E16.Water risk survey cost'!A1" display="'E16.Water risk survey cost'!A1" xr:uid="{F44270F3-D832-4938-B929-01799560A6E4}"/>
    <hyperlink ref="B19:C19" location="'E17.Water used'!A1" display="'E17.Water used'!A1" xr:uid="{9501367A-E245-4E0A-984D-1649860AD6DA}"/>
    <hyperlink ref="B20:C20" location="E18.Biodiversity!A1" display="E18.Biodiversity!A1" xr:uid="{BA91C163-98C6-46FA-ADBB-CC44D59F3B69}"/>
    <hyperlink ref="B21:C21" location="'E19.Waste generated'!A1" display="'E19.Waste generated'!A1" xr:uid="{A6465B48-507E-4258-A0CA-768C0DEED2B7}"/>
    <hyperlink ref="B22:C22" location="'E20.Waste and recycling rates'!A1" display="'E20.Waste and recycling rates'!A1" xr:uid="{CE3C89CC-ACD0-45D2-97CE-6333A4FC3DFE}"/>
    <hyperlink ref="B23:C23" location="'E21.Water data outside Japan'!A1" display="'E21.Water data outside Japan'!A1" xr:uid="{F938593E-5921-46D9-BC7B-9AD84DD57BB4}"/>
    <hyperlink ref="B25:C25" location="'E23.Business site'!A1" display="'E23.Business site'!A1" xr:uid="{6C9B6ED3-9D4D-4E2C-9C0D-E0664EB3C103}"/>
    <hyperlink ref="B26:C26" location="'E24.Japanese business site'!A1" display="'E24.Japanese business site'!A1" xr:uid="{91643E93-6AB1-4AF7-9F26-3EF06B2889C3}"/>
    <hyperlink ref="B29:C29" location="'S1.Social certification'!A1" display="'S1.Social certification'!A1" xr:uid="{3353F1CC-4A2C-4604-990D-4DE5A50102C6}"/>
    <hyperlink ref="B30:C30" location="'S2.Community investment '!A1" display="'S2.Community investment '!A1" xr:uid="{32893040-C8D6-40FC-AACC-3B4365B00AD6}"/>
    <hyperlink ref="B31:C31" location="'S3.Sustainable procurement sur'!A1" display="'S3.Sustainable procurement sur'!A1" xr:uid="{C89BA330-FC68-45B9-8148-F107E946BD18}"/>
    <hyperlink ref="B32:C32" location="'S4.Supplier initiatives'!A1" display="'S4.Supplier initiatives'!A1" xr:uid="{378CE8BB-CE85-43D3-BD64-0F51A590E54E}"/>
    <hyperlink ref="B33:C33" location="'S5.Locally-procured'!A1" display="'S5.Locally-procured'!A1" xr:uid="{95D591C5-B27A-4554-8ABF-BE722B453991}"/>
    <hyperlink ref="B34:C34" location="'S6.Green procurement ratio'!A1" display="'S6.Green procurement ratio'!A1" xr:uid="{D04BF239-2C55-4FAE-B64E-FDCEB81FCE12}"/>
    <hyperlink ref="B35:C35" location="'S7.Low-sugar, reduced-calorie '!A1" display="'S7.Low-sugar, reduced-calorie '!A1" xr:uid="{3DFACE9C-1B84-4816-8C1A-DC8A32EF760B}"/>
    <hyperlink ref="B36:C36" location="'S8.Work accident frequency'!A1" display="'S8.Work accident frequency'!A1" xr:uid="{2FFE4ED7-E5BE-4EED-A03F-EC96F60424DC}"/>
    <hyperlink ref="B38:C38" location="'S10.Taking parental leave'!A1" display="'S10.Taking parental leave'!A1" xr:uid="{B83AF216-44BC-4CF2-B3D5-346FAA18B1C8}"/>
    <hyperlink ref="B39:C39" location="'S11.Starting salaries'!A1" display="'S11.Starting salaries'!A1" xr:uid="{4BB7C26F-1CD0-44B4-9225-73914430357B}"/>
    <hyperlink ref="B40:C40" location="'S12.Training time and cost'!A1" display="'S12.Training time and cost'!A1" xr:uid="{41DA73C4-4815-42C0-B29D-8491F422D8CA}"/>
    <hyperlink ref="B41:C41" location="'S13.Shirota-ism workshops'!A1" display="'S13.Shirota-ism workshops'!A1" xr:uid="{498845B5-9667-46E1-BBA1-D9EBE49C4DF5}"/>
    <hyperlink ref="B42:C42" location="'S14.Female managers '!A1" display="'S14.Female managers '!A1" xr:uid="{570233A8-DFC6-4897-99C5-90720FB41D86}"/>
    <hyperlink ref="B43:C43" location="'S15.Employees with disabilitie'!A1" display="'S15.Employees with disabilitie'!A1" xr:uid="{3B2B10DC-58F9-4CD4-86E6-75A599F5910D}"/>
    <hyperlink ref="B44:C44" location="'S16.Continuous employment'!A1" display="'S16.Continuous employment'!A1" xr:uid="{1BF456BF-AB59-4601-B5C5-83CD6FCB7B52}"/>
    <hyperlink ref="B45:C45" location="'S17.Human resources data'!A1" display="'S17.Human resources data'!A1" xr:uid="{043DD77C-BED0-4CF5-84BB-4C69FB147562}"/>
    <hyperlink ref="B46:C46" location="'S18.Outside Japan-Humanresource'!A1" display="'S18.Outside Japan-Humanresource'!A1" xr:uid="{D20A25F2-F71F-4D5B-955C-60B5024FC3EF}"/>
    <hyperlink ref="B47:C47" location="'S19.Human rights'!A1" display="'S19.Human rights'!A1" xr:uid="{6C09325D-E282-41BE-8A23-F5EC6DFD0622}"/>
    <hyperlink ref="B48:C48" location="'S20.Customer consultation'!A1" display="'S20.Customer consultation'!A1" xr:uid="{C053A5C4-6843-4D8B-9D04-12B43C7C4255}"/>
    <hyperlink ref="B51:C51" location="'G1.Governance organization'!A1" display="'G1.Governance organization'!A1" xr:uid="{D44D2383-4E1F-40DF-891E-CF7E90B5C27D}"/>
    <hyperlink ref="B52:C52" location="'G2.Frequency of meetings'!A1" display="'G2.Frequency of meetings'!A1" xr:uid="{FD461FDD-AF14-4203-BD15-879D4B5002D7}"/>
    <hyperlink ref="B53:C53" location="'G3.Number of audit reports'!A1" display="'G3.Number of audit reports'!A1" xr:uid="{1C286B61-B27A-4A28-9997-E0C4F2D9C8DD}"/>
    <hyperlink ref="B54:C54" location="'G4.Remuneration of officers'!A1" display="'G4.Remuneration of officers'!A1" xr:uid="{B4FD355A-8AD8-4A7A-ACF0-A35F9B3D678D}"/>
    <hyperlink ref="B56:C56" location="'G6.Internal reporting system'!A1" display="'G6.Internal reporting system'!A1" xr:uid="{2FB1F0E1-5959-4233-BFA0-7BCA7D8F11BC}"/>
    <hyperlink ref="B57:C57" location="G7.Training!A1" display="G7.Training!A1" xr:uid="{ED87E67B-B539-444A-8F35-CB4DA8CDA339}"/>
    <hyperlink ref="B24:C24" location="'E22.Water data in Japan'!A1" display="'E22.Water data in Japan'!A1" xr:uid="{8201BAC5-6457-4388-A109-7C481B39E140}"/>
    <hyperlink ref="B37:C37" location="'S9.Paid holidays, overtime hour'!A1" display="'S9.Paid holidays, overtime hour'!A1" xr:uid="{A26D8856-49FA-4E09-BAC2-4A9F0F8AE659}"/>
    <hyperlink ref="B55:C55" location="'G5.BCP drill participation'!A1" display="'G5.BCP drill participation'!A1" xr:uid="{1BABDA72-A4B2-4A0A-B783-5C9245BFCFB2}"/>
  </hyperlinks>
  <pageMargins left="0" right="0" top="0.15748031496062992" bottom="0.15748031496062992"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3"/>
  <sheetViews>
    <sheetView zoomScaleNormal="100" workbookViewId="0">
      <selection activeCell="F1" sqref="F1"/>
    </sheetView>
  </sheetViews>
  <sheetFormatPr defaultColWidth="9" defaultRowHeight="15"/>
  <cols>
    <col min="1" max="1" width="56.5" style="4" customWidth="1"/>
    <col min="2" max="2" width="12.69921875" style="4" customWidth="1"/>
    <col min="3" max="7" width="12.5" style="4" customWidth="1"/>
    <col min="8" max="16384" width="9" style="4"/>
  </cols>
  <sheetData>
    <row r="1" spans="1:7" ht="18">
      <c r="F1" s="94" t="s">
        <v>28</v>
      </c>
    </row>
    <row r="2" spans="1:7" ht="18.600000000000001">
      <c r="A2" s="6" t="s">
        <v>29</v>
      </c>
    </row>
    <row r="5" spans="1:7" ht="16.2">
      <c r="A5" s="29" t="s">
        <v>207</v>
      </c>
      <c r="B5" s="29"/>
      <c r="C5" s="29"/>
      <c r="D5" s="29"/>
      <c r="E5" s="29"/>
    </row>
    <row r="6" spans="1:7">
      <c r="A6" s="9" t="s">
        <v>43</v>
      </c>
      <c r="B6" s="32">
        <v>2020</v>
      </c>
      <c r="C6" s="32">
        <v>2021</v>
      </c>
      <c r="D6" s="32">
        <v>2022</v>
      </c>
      <c r="E6" s="32">
        <v>2023</v>
      </c>
      <c r="F6" s="32">
        <v>2024</v>
      </c>
    </row>
    <row r="7" spans="1:7" ht="16.2">
      <c r="A7" s="12" t="s">
        <v>209</v>
      </c>
      <c r="B7" s="21">
        <v>20435.3</v>
      </c>
      <c r="C7" s="21">
        <v>20817</v>
      </c>
      <c r="D7" s="21">
        <v>22012</v>
      </c>
      <c r="E7" s="44">
        <v>20207.099999999999</v>
      </c>
      <c r="F7" s="44">
        <v>20137.599999999999</v>
      </c>
      <c r="G7" s="136"/>
    </row>
    <row r="8" spans="1:7" ht="16.2">
      <c r="A8" s="15" t="s">
        <v>210</v>
      </c>
      <c r="B8" s="21">
        <v>34751.800000000003</v>
      </c>
      <c r="C8" s="21">
        <v>33995.899999999994</v>
      </c>
      <c r="D8" s="21">
        <v>58</v>
      </c>
      <c r="E8" s="44">
        <v>0</v>
      </c>
      <c r="F8" s="44">
        <v>0</v>
      </c>
      <c r="G8" s="136"/>
    </row>
    <row r="9" spans="1:7" ht="16.2">
      <c r="A9" s="38" t="s">
        <v>211</v>
      </c>
      <c r="B9" s="39">
        <v>0.189</v>
      </c>
      <c r="C9" s="39">
        <v>0.182</v>
      </c>
      <c r="D9" s="39">
        <v>6.3E-2</v>
      </c>
      <c r="E9" s="208">
        <v>5.8299999999999998E-2</v>
      </c>
      <c r="F9" s="208">
        <v>6.4000000000000001E-2</v>
      </c>
      <c r="G9" s="136"/>
    </row>
    <row r="10" spans="1:7" ht="16.2">
      <c r="A10" s="4" t="s">
        <v>838</v>
      </c>
    </row>
    <row r="11" spans="1:7">
      <c r="A11" s="133" t="s">
        <v>206</v>
      </c>
    </row>
    <row r="12" spans="1:7" ht="16.2">
      <c r="A12" s="133" t="s">
        <v>208</v>
      </c>
    </row>
    <row r="13" spans="1:7">
      <c r="B13" s="58"/>
      <c r="E13" s="58"/>
    </row>
  </sheetData>
  <phoneticPr fontId="1"/>
  <hyperlinks>
    <hyperlink ref="F1" location="Contents!A1" display="Contents" xr:uid="{AD4D1A84-6F48-4A71-8DAB-6836D255A944}"/>
  </hyperlinks>
  <pageMargins left="0.7" right="0.7" top="0.75" bottom="0.75" header="0.3" footer="0.3"/>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0"/>
  <sheetViews>
    <sheetView zoomScaleNormal="100" workbookViewId="0">
      <selection activeCell="G1" sqref="G1"/>
    </sheetView>
  </sheetViews>
  <sheetFormatPr defaultColWidth="9" defaultRowHeight="15"/>
  <cols>
    <col min="1" max="1" width="6.296875" style="4" customWidth="1"/>
    <col min="2" max="2" width="52.69921875" style="4" customWidth="1"/>
    <col min="3" max="8" width="12.5" style="4" customWidth="1"/>
    <col min="9" max="16384" width="9" style="4"/>
  </cols>
  <sheetData>
    <row r="1" spans="1:8" ht="18">
      <c r="E1" s="5"/>
      <c r="G1" s="94" t="s">
        <v>28</v>
      </c>
    </row>
    <row r="2" spans="1:8" ht="18.600000000000001">
      <c r="A2" s="6" t="s">
        <v>29</v>
      </c>
    </row>
    <row r="3" spans="1:8" ht="18.600000000000001">
      <c r="B3" s="6"/>
    </row>
    <row r="4" spans="1:8" ht="15" customHeight="1">
      <c r="A4" s="27" t="s">
        <v>839</v>
      </c>
      <c r="B4" s="29"/>
      <c r="C4" s="29"/>
      <c r="D4" s="29"/>
      <c r="E4" s="29"/>
    </row>
    <row r="5" spans="1:8" ht="18" customHeight="1">
      <c r="A5" s="403" t="s">
        <v>43</v>
      </c>
      <c r="B5" s="403"/>
      <c r="C5" s="32">
        <v>2020</v>
      </c>
      <c r="D5" s="32">
        <v>2021</v>
      </c>
      <c r="E5" s="32">
        <v>2022</v>
      </c>
      <c r="F5" s="32">
        <v>2023</v>
      </c>
      <c r="G5" s="32">
        <v>2024</v>
      </c>
    </row>
    <row r="6" spans="1:8" ht="18" customHeight="1">
      <c r="A6" s="422" t="s">
        <v>213</v>
      </c>
      <c r="B6" s="422"/>
      <c r="C6" s="13">
        <v>10096.700000000001</v>
      </c>
      <c r="D6" s="13">
        <v>10255.383900000001</v>
      </c>
      <c r="E6" s="13">
        <v>10853</v>
      </c>
      <c r="F6" s="209">
        <v>9671.6</v>
      </c>
      <c r="G6" s="209">
        <v>9640.2940895610391</v>
      </c>
      <c r="H6" s="136"/>
    </row>
    <row r="7" spans="1:8" ht="18" customHeight="1">
      <c r="A7" s="422" t="s">
        <v>214</v>
      </c>
      <c r="B7" s="422"/>
      <c r="C7" s="13">
        <v>19281.7</v>
      </c>
      <c r="D7" s="13">
        <v>19246.994205097999</v>
      </c>
      <c r="E7" s="13">
        <v>20382</v>
      </c>
      <c r="F7" s="209">
        <v>17897.5</v>
      </c>
      <c r="G7" s="209">
        <v>18431.565621696001</v>
      </c>
      <c r="H7" s="136"/>
    </row>
    <row r="8" spans="1:8" ht="18" customHeight="1">
      <c r="A8" s="422" t="s">
        <v>215</v>
      </c>
      <c r="B8" s="422"/>
      <c r="C8" s="104">
        <v>0.1</v>
      </c>
      <c r="D8" s="104">
        <v>9.8000000000000004E-2</v>
      </c>
      <c r="E8" s="104">
        <v>0.09</v>
      </c>
      <c r="F8" s="147">
        <v>7.9899999999999999E-2</v>
      </c>
      <c r="G8" s="147">
        <v>8.8999999999999996E-2</v>
      </c>
    </row>
    <row r="9" spans="1:8" ht="37.049999999999997" customHeight="1">
      <c r="A9" s="290" t="s">
        <v>212</v>
      </c>
      <c r="B9" s="402" t="s">
        <v>216</v>
      </c>
      <c r="C9" s="402"/>
      <c r="D9" s="402"/>
      <c r="E9" s="402"/>
      <c r="F9" s="402"/>
      <c r="G9" s="402"/>
    </row>
    <row r="10" spans="1:8">
      <c r="H10" s="148"/>
    </row>
  </sheetData>
  <mergeCells count="5">
    <mergeCell ref="B9:G9"/>
    <mergeCell ref="A5:B5"/>
    <mergeCell ref="A6:B6"/>
    <mergeCell ref="A7:B7"/>
    <mergeCell ref="A8:B8"/>
  </mergeCells>
  <phoneticPr fontId="1"/>
  <hyperlinks>
    <hyperlink ref="G1" location="Contents!A1" display="Contents" xr:uid="{02B3CEDD-8B1D-4022-9DB1-B8376F9F3888}"/>
  </hyperlinks>
  <pageMargins left="0.7" right="0.7" top="0.75" bottom="0.75" header="0.3" footer="0.3"/>
  <pageSetup paperSize="9" scale="6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21"/>
  <sheetViews>
    <sheetView zoomScale="99" zoomScaleNormal="99" workbookViewId="0">
      <selection activeCell="F1" sqref="F1"/>
    </sheetView>
  </sheetViews>
  <sheetFormatPr defaultColWidth="9" defaultRowHeight="15"/>
  <cols>
    <col min="1" max="1" width="56" style="4" customWidth="1"/>
    <col min="2" max="7" width="12" style="4" customWidth="1"/>
    <col min="8" max="16384" width="9" style="4"/>
  </cols>
  <sheetData>
    <row r="1" spans="1:8" ht="18">
      <c r="F1" s="94" t="s">
        <v>28</v>
      </c>
    </row>
    <row r="2" spans="1:8" ht="18.600000000000001">
      <c r="A2" s="6" t="s">
        <v>29</v>
      </c>
    </row>
    <row r="3" spans="1:8" ht="18.600000000000001">
      <c r="A3" s="6"/>
    </row>
    <row r="4" spans="1:8" ht="15.75" customHeight="1">
      <c r="A4" s="379" t="s">
        <v>872</v>
      </c>
      <c r="B4" s="423"/>
      <c r="C4" s="423"/>
      <c r="D4" s="423"/>
      <c r="E4" s="423"/>
      <c r="F4" s="423"/>
    </row>
    <row r="5" spans="1:8" ht="18">
      <c r="A5" s="406" t="s">
        <v>840</v>
      </c>
      <c r="B5" s="424"/>
      <c r="C5" s="424"/>
      <c r="D5" s="424"/>
      <c r="E5" s="424"/>
      <c r="F5" s="424"/>
    </row>
    <row r="6" spans="1:8">
      <c r="A6" s="9" t="s">
        <v>43</v>
      </c>
      <c r="B6" s="32">
        <v>2020</v>
      </c>
      <c r="C6" s="32">
        <v>2021</v>
      </c>
      <c r="D6" s="32">
        <v>2022</v>
      </c>
      <c r="E6" s="32">
        <v>2023</v>
      </c>
      <c r="F6" s="32">
        <v>2024</v>
      </c>
    </row>
    <row r="7" spans="1:8" ht="24.75" customHeight="1">
      <c r="A7" s="43" t="s">
        <v>217</v>
      </c>
      <c r="B7" s="44">
        <v>4843</v>
      </c>
      <c r="C7" s="44">
        <v>4861</v>
      </c>
      <c r="D7" s="44">
        <v>4490</v>
      </c>
      <c r="E7" s="44">
        <v>3963.8</v>
      </c>
      <c r="F7" s="44">
        <v>4216.3</v>
      </c>
      <c r="G7" s="136"/>
    </row>
    <row r="8" spans="1:8" ht="24.75" customHeight="1">
      <c r="A8" s="43" t="s">
        <v>218</v>
      </c>
      <c r="B8" s="44">
        <v>12888</v>
      </c>
      <c r="C8" s="44">
        <v>13582</v>
      </c>
      <c r="D8" s="44">
        <v>15137</v>
      </c>
      <c r="E8" s="44">
        <v>15286.245999999999</v>
      </c>
      <c r="F8" s="44">
        <v>13937.600000000002</v>
      </c>
      <c r="G8" s="136"/>
      <c r="H8" s="58"/>
    </row>
    <row r="9" spans="1:8" ht="24.75" customHeight="1">
      <c r="A9" s="43" t="s">
        <v>219</v>
      </c>
      <c r="B9" s="44">
        <v>324</v>
      </c>
      <c r="C9" s="44">
        <v>320</v>
      </c>
      <c r="D9" s="44">
        <v>321</v>
      </c>
      <c r="E9" s="44">
        <v>0</v>
      </c>
      <c r="F9" s="44">
        <v>0</v>
      </c>
      <c r="G9" s="136"/>
    </row>
    <row r="10" spans="1:8" ht="18">
      <c r="A10"/>
      <c r="B10"/>
      <c r="C10"/>
      <c r="D10"/>
      <c r="E10"/>
      <c r="F10"/>
      <c r="G10"/>
    </row>
    <row r="11" spans="1:8" hidden="1">
      <c r="A11" s="9" t="s">
        <v>5</v>
      </c>
      <c r="B11" s="9">
        <v>2017</v>
      </c>
      <c r="C11" s="9">
        <v>2018</v>
      </c>
      <c r="D11" s="32">
        <v>2019</v>
      </c>
      <c r="E11" s="32">
        <v>2020</v>
      </c>
      <c r="F11" s="32">
        <v>2021</v>
      </c>
      <c r="G11" s="32">
        <v>2021</v>
      </c>
    </row>
    <row r="12" spans="1:8" ht="16.2" hidden="1">
      <c r="A12" s="12" t="s">
        <v>8</v>
      </c>
      <c r="B12" s="21">
        <v>5673</v>
      </c>
      <c r="C12" s="21">
        <v>5004</v>
      </c>
      <c r="D12" s="21">
        <v>5033</v>
      </c>
      <c r="E12" s="21">
        <v>4843</v>
      </c>
      <c r="F12" s="36">
        <v>4861</v>
      </c>
      <c r="G12" s="36">
        <v>4861</v>
      </c>
    </row>
    <row r="13" spans="1:8" ht="16.2" hidden="1">
      <c r="A13" s="12" t="s">
        <v>9</v>
      </c>
      <c r="B13" s="21">
        <v>10339</v>
      </c>
      <c r="C13" s="21">
        <v>10485</v>
      </c>
      <c r="D13" s="21">
        <v>10487</v>
      </c>
      <c r="E13" s="21">
        <v>10902</v>
      </c>
      <c r="F13" s="36">
        <v>11593</v>
      </c>
      <c r="G13" s="36">
        <v>11593</v>
      </c>
    </row>
    <row r="14" spans="1:8" hidden="1">
      <c r="A14" s="24" t="s">
        <v>10</v>
      </c>
      <c r="B14" s="41">
        <v>1997.9</v>
      </c>
      <c r="C14" s="41">
        <v>1800.3</v>
      </c>
      <c r="D14" s="41">
        <v>1902.8</v>
      </c>
      <c r="E14" s="41">
        <v>1986.1</v>
      </c>
      <c r="F14" s="42">
        <v>1986.1</v>
      </c>
      <c r="G14" s="42">
        <v>1986.1</v>
      </c>
    </row>
    <row r="15" spans="1:8" hidden="1">
      <c r="A15" s="24" t="s">
        <v>7</v>
      </c>
      <c r="B15" s="41">
        <v>330</v>
      </c>
      <c r="C15" s="41">
        <v>322.7</v>
      </c>
      <c r="D15" s="41">
        <v>319.8</v>
      </c>
      <c r="E15" s="41">
        <v>324</v>
      </c>
      <c r="F15" s="42">
        <v>320</v>
      </c>
      <c r="G15" s="42">
        <v>320</v>
      </c>
    </row>
    <row r="16" spans="1:8" hidden="1"/>
    <row r="17" spans="1:7" ht="18">
      <c r="A17" s="413" t="s">
        <v>222</v>
      </c>
      <c r="B17" s="425"/>
      <c r="C17" s="425"/>
      <c r="D17" s="26"/>
      <c r="E17" s="26"/>
      <c r="F17" s="26"/>
      <c r="G17" s="26"/>
    </row>
    <row r="18" spans="1:7" ht="45">
      <c r="A18" s="9"/>
      <c r="B18" s="9" t="s">
        <v>841</v>
      </c>
      <c r="C18" s="9" t="s">
        <v>842</v>
      </c>
      <c r="F18" s="149"/>
      <c r="G18" s="235"/>
    </row>
    <row r="19" spans="1:7">
      <c r="A19" s="12" t="s">
        <v>220</v>
      </c>
      <c r="B19" s="236">
        <v>1609.27</v>
      </c>
      <c r="C19" s="234">
        <v>0.56999999999999995</v>
      </c>
      <c r="F19" s="156"/>
      <c r="G19" s="157"/>
    </row>
    <row r="20" spans="1:7">
      <c r="A20" s="12" t="s">
        <v>221</v>
      </c>
      <c r="B20" s="236">
        <f>B21-B19</f>
        <v>4491.7299999999996</v>
      </c>
      <c r="C20" s="234">
        <f>C21-C19</f>
        <v>1.21</v>
      </c>
      <c r="D20" s="136"/>
      <c r="E20" s="136"/>
      <c r="F20" s="156"/>
      <c r="G20" s="157"/>
    </row>
    <row r="21" spans="1:7">
      <c r="A21" s="12" t="s">
        <v>76</v>
      </c>
      <c r="B21" s="236">
        <v>6101</v>
      </c>
      <c r="C21" s="234">
        <v>1.78</v>
      </c>
      <c r="D21" s="136"/>
      <c r="E21" s="136"/>
      <c r="F21" s="156"/>
      <c r="G21" s="157"/>
    </row>
  </sheetData>
  <mergeCells count="3">
    <mergeCell ref="A4:F4"/>
    <mergeCell ref="A5:F5"/>
    <mergeCell ref="A17:C17"/>
  </mergeCells>
  <phoneticPr fontId="1"/>
  <hyperlinks>
    <hyperlink ref="F1" location="Contents!A1" display="Contents" xr:uid="{62C074B3-78D5-494D-B637-22464AA14F12}"/>
  </hyperlinks>
  <pageMargins left="0.7" right="0.7" top="0.75" bottom="0.75" header="0.3" footer="0.3"/>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workbookViewId="0">
      <selection activeCell="F1" sqref="F1"/>
    </sheetView>
  </sheetViews>
  <sheetFormatPr defaultColWidth="9" defaultRowHeight="15"/>
  <cols>
    <col min="1" max="1" width="37" style="4" customWidth="1"/>
    <col min="2" max="6" width="12.5" style="4" customWidth="1"/>
    <col min="7" max="16384" width="9" style="4"/>
  </cols>
  <sheetData>
    <row r="1" spans="1:6" ht="18">
      <c r="C1" s="5"/>
      <c r="E1" s="102"/>
      <c r="F1" s="94" t="s">
        <v>28</v>
      </c>
    </row>
    <row r="2" spans="1:6" ht="18.600000000000001">
      <c r="A2" s="6" t="s">
        <v>29</v>
      </c>
    </row>
    <row r="3" spans="1:6" ht="18.600000000000001">
      <c r="A3" s="6"/>
    </row>
    <row r="4" spans="1:6">
      <c r="A4" s="27" t="s">
        <v>223</v>
      </c>
    </row>
    <row r="5" spans="1:6">
      <c r="A5" s="32" t="s">
        <v>78</v>
      </c>
      <c r="B5" s="9">
        <v>2020</v>
      </c>
      <c r="C5" s="9">
        <v>2021</v>
      </c>
      <c r="D5" s="9">
        <v>2022</v>
      </c>
      <c r="E5" s="9">
        <v>2023</v>
      </c>
      <c r="F5" s="9">
        <v>2024</v>
      </c>
    </row>
    <row r="6" spans="1:6" ht="30">
      <c r="A6" s="12" t="s">
        <v>224</v>
      </c>
      <c r="B6" s="21">
        <v>72</v>
      </c>
      <c r="C6" s="21">
        <v>72</v>
      </c>
      <c r="D6" s="21">
        <v>50</v>
      </c>
      <c r="E6" s="21">
        <v>48</v>
      </c>
      <c r="F6" s="21">
        <v>57</v>
      </c>
    </row>
    <row r="7" spans="1:6" ht="30">
      <c r="A7" s="12" t="s">
        <v>225</v>
      </c>
      <c r="B7" s="21">
        <v>2</v>
      </c>
      <c r="C7" s="21">
        <v>2</v>
      </c>
      <c r="D7" s="21">
        <v>4</v>
      </c>
      <c r="E7" s="21">
        <v>11</v>
      </c>
      <c r="F7" s="21">
        <v>9</v>
      </c>
    </row>
    <row r="8" spans="1:6" ht="30">
      <c r="A8" s="12" t="s">
        <v>226</v>
      </c>
      <c r="B8" s="21">
        <v>311</v>
      </c>
      <c r="C8" s="21">
        <v>456</v>
      </c>
      <c r="D8" s="21">
        <v>210</v>
      </c>
      <c r="E8" s="21">
        <v>158</v>
      </c>
      <c r="F8" s="21">
        <v>125</v>
      </c>
    </row>
    <row r="9" spans="1:6" ht="30">
      <c r="A9" s="38" t="s">
        <v>227</v>
      </c>
      <c r="B9" s="33">
        <v>846</v>
      </c>
      <c r="C9" s="33">
        <v>954</v>
      </c>
      <c r="D9" s="33">
        <v>577</v>
      </c>
      <c r="E9" s="33">
        <v>451</v>
      </c>
      <c r="F9" s="33">
        <v>510</v>
      </c>
    </row>
    <row r="10" spans="1:6">
      <c r="A10" s="15" t="s">
        <v>228</v>
      </c>
      <c r="B10" s="21">
        <v>34</v>
      </c>
      <c r="C10" s="21">
        <v>52</v>
      </c>
      <c r="D10" s="21">
        <v>17</v>
      </c>
      <c r="E10" s="21">
        <v>36</v>
      </c>
      <c r="F10" s="21">
        <v>58</v>
      </c>
    </row>
    <row r="11" spans="1:6" ht="30">
      <c r="A11" s="12" t="s">
        <v>229</v>
      </c>
      <c r="B11" s="21">
        <v>87</v>
      </c>
      <c r="C11" s="21">
        <v>151</v>
      </c>
      <c r="D11" s="21">
        <v>414</v>
      </c>
      <c r="E11" s="21">
        <v>472</v>
      </c>
      <c r="F11" s="21">
        <v>261</v>
      </c>
    </row>
    <row r="12" spans="1:6">
      <c r="A12" s="37" t="s">
        <v>230</v>
      </c>
    </row>
  </sheetData>
  <phoneticPr fontId="1"/>
  <hyperlinks>
    <hyperlink ref="F1" location="Contents!A1" display="Contents" xr:uid="{CE683DE8-2AB3-4DC9-B060-45D6702833B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
  <sheetViews>
    <sheetView workbookViewId="0">
      <selection activeCell="F1" sqref="F1"/>
    </sheetView>
  </sheetViews>
  <sheetFormatPr defaultColWidth="9" defaultRowHeight="15"/>
  <cols>
    <col min="1" max="1" width="37" style="4" customWidth="1"/>
    <col min="2" max="6" width="12.5" style="4" customWidth="1"/>
    <col min="7" max="16384" width="9" style="4"/>
  </cols>
  <sheetData>
    <row r="1" spans="1:6" ht="18">
      <c r="C1" s="5"/>
      <c r="E1" s="102"/>
      <c r="F1" s="94" t="s">
        <v>28</v>
      </c>
    </row>
    <row r="2" spans="1:6" ht="18.600000000000001">
      <c r="A2" s="6" t="s">
        <v>29</v>
      </c>
      <c r="B2" s="98"/>
      <c r="C2" s="98"/>
    </row>
    <row r="3" spans="1:6" ht="18.600000000000001">
      <c r="A3" s="6"/>
    </row>
    <row r="4" spans="1:6">
      <c r="A4" s="27" t="s">
        <v>231</v>
      </c>
    </row>
    <row r="5" spans="1:6" ht="16.2">
      <c r="A5" s="32" t="s">
        <v>43</v>
      </c>
      <c r="B5" s="99">
        <v>2021</v>
      </c>
      <c r="C5" s="99">
        <v>2022</v>
      </c>
      <c r="D5" s="99">
        <v>2023</v>
      </c>
      <c r="E5" s="99">
        <v>2024</v>
      </c>
      <c r="F5" s="99" t="s">
        <v>237</v>
      </c>
    </row>
    <row r="6" spans="1:6">
      <c r="A6" s="126" t="s">
        <v>232</v>
      </c>
      <c r="B6" s="127">
        <v>52.8</v>
      </c>
      <c r="C6" s="127">
        <v>21.8</v>
      </c>
      <c r="D6" s="158">
        <v>18.4482</v>
      </c>
      <c r="E6" s="158">
        <v>15.9</v>
      </c>
      <c r="F6" s="158">
        <v>14.3</v>
      </c>
    </row>
    <row r="7" spans="1:6">
      <c r="A7" s="128" t="s">
        <v>233</v>
      </c>
      <c r="B7" s="127">
        <v>52.7</v>
      </c>
      <c r="C7" s="127">
        <v>21</v>
      </c>
      <c r="D7" s="158">
        <v>17.5</v>
      </c>
      <c r="E7" s="158">
        <v>15.7</v>
      </c>
      <c r="F7" s="158">
        <v>13.6</v>
      </c>
    </row>
    <row r="8" spans="1:6">
      <c r="A8" s="126" t="s">
        <v>234</v>
      </c>
      <c r="B8" s="127">
        <v>87.272727272727266</v>
      </c>
      <c r="C8" s="127">
        <v>41.287878787878789</v>
      </c>
      <c r="D8" s="158">
        <v>84.4</v>
      </c>
      <c r="E8" s="158">
        <v>88.3</v>
      </c>
      <c r="F8" s="158">
        <v>90</v>
      </c>
    </row>
    <row r="9" spans="1:6">
      <c r="A9" s="128" t="s">
        <v>233</v>
      </c>
      <c r="B9" s="127">
        <v>87.107438016528931</v>
      </c>
      <c r="C9" s="127">
        <v>39.848197343453506</v>
      </c>
      <c r="D9" s="158">
        <v>83.3</v>
      </c>
      <c r="E9" s="158">
        <v>91.8</v>
      </c>
      <c r="F9" s="158">
        <v>86.6</v>
      </c>
    </row>
    <row r="10" spans="1:6">
      <c r="A10" s="126" t="s">
        <v>235</v>
      </c>
      <c r="B10" s="127">
        <v>7.7000000000000028</v>
      </c>
      <c r="C10" s="127">
        <v>30.999999999999996</v>
      </c>
      <c r="D10" s="158">
        <v>3.4</v>
      </c>
      <c r="E10" s="158">
        <v>2.1</v>
      </c>
      <c r="F10" s="158">
        <v>1.6</v>
      </c>
    </row>
    <row r="11" spans="1:6">
      <c r="A11" s="128" t="s">
        <v>233</v>
      </c>
      <c r="B11" s="127">
        <v>7.7999999999999972</v>
      </c>
      <c r="C11" s="127">
        <v>31.700000000000003</v>
      </c>
      <c r="D11" s="158">
        <v>3.5</v>
      </c>
      <c r="E11" s="158">
        <v>1.4</v>
      </c>
      <c r="F11" s="158">
        <v>2.1</v>
      </c>
    </row>
    <row r="12" spans="1:6">
      <c r="A12" s="37" t="s">
        <v>236</v>
      </c>
    </row>
  </sheetData>
  <phoneticPr fontId="1"/>
  <hyperlinks>
    <hyperlink ref="F1" location="Contents!A1" display="Contents" xr:uid="{5EE36876-ABC2-47CC-9E84-2F001D1679D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80E5D-4E25-46B6-AAE1-B71D58474F13}">
  <dimension ref="A1:E15"/>
  <sheetViews>
    <sheetView workbookViewId="0">
      <selection activeCell="D1" sqref="D1"/>
    </sheetView>
  </sheetViews>
  <sheetFormatPr defaultColWidth="8.796875" defaultRowHeight="18"/>
  <cols>
    <col min="1" max="1" width="8.69921875" bestFit="1" customWidth="1"/>
    <col min="2" max="2" width="46.796875" customWidth="1"/>
    <col min="3" max="4" width="16.5" customWidth="1"/>
  </cols>
  <sheetData>
    <row r="1" spans="1:5">
      <c r="A1" s="4"/>
      <c r="B1" s="4"/>
      <c r="C1" s="4"/>
      <c r="D1" s="94" t="s">
        <v>28</v>
      </c>
    </row>
    <row r="2" spans="1:5" ht="18.600000000000001">
      <c r="A2" s="6" t="s">
        <v>29</v>
      </c>
      <c r="B2" s="98"/>
      <c r="C2" s="98"/>
      <c r="D2" s="98"/>
    </row>
    <row r="3" spans="1:5" ht="18.600000000000001">
      <c r="A3" s="6"/>
      <c r="B3" s="4"/>
      <c r="C3" s="4"/>
      <c r="D3" s="4"/>
    </row>
    <row r="4" spans="1:5" ht="22.2" customHeight="1">
      <c r="A4" s="413" t="s">
        <v>831</v>
      </c>
      <c r="B4" s="413"/>
      <c r="C4" s="413"/>
      <c r="D4" s="413"/>
    </row>
    <row r="5" spans="1:5" ht="30" customHeight="1">
      <c r="A5" s="429"/>
      <c r="B5" s="427" t="s">
        <v>238</v>
      </c>
      <c r="C5" s="427" t="s">
        <v>239</v>
      </c>
      <c r="D5" s="99" t="s">
        <v>240</v>
      </c>
    </row>
    <row r="6" spans="1:5">
      <c r="A6" s="430"/>
      <c r="B6" s="428"/>
      <c r="C6" s="428"/>
      <c r="D6" s="99" t="s">
        <v>241</v>
      </c>
    </row>
    <row r="7" spans="1:5">
      <c r="A7" s="426" t="s">
        <v>71</v>
      </c>
      <c r="B7" s="21" t="s">
        <v>242</v>
      </c>
      <c r="C7" s="20" t="s">
        <v>23</v>
      </c>
      <c r="D7" s="20" t="s">
        <v>23</v>
      </c>
    </row>
    <row r="8" spans="1:5">
      <c r="A8" s="426"/>
      <c r="B8" s="33" t="s">
        <v>243</v>
      </c>
      <c r="C8" s="20" t="s">
        <v>23</v>
      </c>
      <c r="D8" s="56">
        <v>3.6999999999999998E-2</v>
      </c>
    </row>
    <row r="9" spans="1:5">
      <c r="A9" s="426" t="s">
        <v>72</v>
      </c>
      <c r="B9" s="21" t="s">
        <v>244</v>
      </c>
      <c r="C9" s="56">
        <v>0.95899999999999996</v>
      </c>
      <c r="D9" s="20" t="s">
        <v>250</v>
      </c>
    </row>
    <row r="10" spans="1:5">
      <c r="A10" s="426"/>
      <c r="B10" s="33" t="s">
        <v>245</v>
      </c>
      <c r="C10" s="56">
        <v>1.655</v>
      </c>
      <c r="D10" s="56">
        <v>6.4000000000000001E-2</v>
      </c>
    </row>
    <row r="11" spans="1:5">
      <c r="A11" s="426" t="s">
        <v>73</v>
      </c>
      <c r="B11" s="44" t="s">
        <v>246</v>
      </c>
      <c r="C11" s="291">
        <v>1.0900000000000001</v>
      </c>
      <c r="D11" s="159" t="s">
        <v>252</v>
      </c>
    </row>
    <row r="12" spans="1:5">
      <c r="A12" s="426"/>
      <c r="B12" s="160" t="s">
        <v>247</v>
      </c>
      <c r="C12" s="291">
        <v>0.97699999999999998</v>
      </c>
      <c r="D12" s="161" t="s">
        <v>25</v>
      </c>
      <c r="E12" s="4"/>
    </row>
    <row r="13" spans="1:5">
      <c r="A13" s="426" t="s">
        <v>74</v>
      </c>
      <c r="B13" s="44" t="s">
        <v>248</v>
      </c>
      <c r="C13" s="291">
        <v>0.90700000000000003</v>
      </c>
      <c r="D13" s="159" t="s">
        <v>251</v>
      </c>
    </row>
    <row r="14" spans="1:5">
      <c r="A14" s="426"/>
      <c r="B14" s="160" t="s">
        <v>249</v>
      </c>
      <c r="C14" s="291">
        <v>0.68899999999999995</v>
      </c>
      <c r="D14" s="245">
        <v>4.3999999999999997E-2</v>
      </c>
      <c r="E14" s="4"/>
    </row>
    <row r="15" spans="1:5">
      <c r="A15" s="4" t="s">
        <v>832</v>
      </c>
      <c r="B15" s="4"/>
      <c r="C15" s="4"/>
      <c r="D15" s="4"/>
    </row>
  </sheetData>
  <mergeCells count="8">
    <mergeCell ref="A13:A14"/>
    <mergeCell ref="A11:A12"/>
    <mergeCell ref="A4:D4"/>
    <mergeCell ref="A7:A8"/>
    <mergeCell ref="A9:A10"/>
    <mergeCell ref="C5:C6"/>
    <mergeCell ref="B5:B6"/>
    <mergeCell ref="A5:A6"/>
  </mergeCells>
  <phoneticPr fontId="1"/>
  <hyperlinks>
    <hyperlink ref="D1" location="Contents!A1" display="Contents" xr:uid="{E4D997D2-3435-432D-9455-7BFD19A3BEB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28"/>
  <sheetViews>
    <sheetView workbookViewId="0">
      <selection activeCell="E1" sqref="E1"/>
    </sheetView>
  </sheetViews>
  <sheetFormatPr defaultColWidth="9" defaultRowHeight="15"/>
  <cols>
    <col min="1" max="1" width="34.5" style="4" customWidth="1"/>
    <col min="2" max="5" width="18.5" style="4" customWidth="1"/>
    <col min="6" max="16384" width="9" style="4"/>
  </cols>
  <sheetData>
    <row r="1" spans="1:8" ht="18">
      <c r="E1" s="94" t="s">
        <v>28</v>
      </c>
    </row>
    <row r="2" spans="1:8" ht="18.600000000000001">
      <c r="A2" s="6" t="s">
        <v>29</v>
      </c>
    </row>
    <row r="3" spans="1:8" ht="18.600000000000001">
      <c r="A3" s="6"/>
    </row>
    <row r="4" spans="1:8" ht="15" customHeight="1">
      <c r="A4" s="413" t="s">
        <v>253</v>
      </c>
      <c r="B4" s="379"/>
      <c r="C4" s="379"/>
    </row>
    <row r="5" spans="1:8" ht="15" customHeight="1">
      <c r="A5" s="435" t="s">
        <v>254</v>
      </c>
      <c r="B5" s="438" t="s">
        <v>255</v>
      </c>
      <c r="C5" s="432"/>
      <c r="D5" s="431" t="s">
        <v>256</v>
      </c>
      <c r="E5" s="432"/>
    </row>
    <row r="6" spans="1:8">
      <c r="A6" s="436"/>
      <c r="B6" s="439"/>
      <c r="C6" s="434"/>
      <c r="D6" s="433"/>
      <c r="E6" s="434"/>
    </row>
    <row r="7" spans="1:8">
      <c r="A7" s="437"/>
      <c r="B7" s="46" t="s">
        <v>257</v>
      </c>
      <c r="C7" s="46" t="s">
        <v>258</v>
      </c>
      <c r="D7" s="46" t="s">
        <v>257</v>
      </c>
      <c r="E7" s="46" t="s">
        <v>258</v>
      </c>
    </row>
    <row r="8" spans="1:8">
      <c r="A8" s="12" t="s">
        <v>259</v>
      </c>
      <c r="B8" s="44">
        <v>0</v>
      </c>
      <c r="C8" s="44">
        <v>8</v>
      </c>
      <c r="D8" s="44">
        <v>0</v>
      </c>
      <c r="E8" s="44">
        <v>7</v>
      </c>
    </row>
    <row r="9" spans="1:8">
      <c r="A9" s="12" t="s">
        <v>260</v>
      </c>
      <c r="B9" s="44">
        <v>0</v>
      </c>
      <c r="C9" s="44">
        <v>7</v>
      </c>
      <c r="D9" s="44">
        <v>0</v>
      </c>
      <c r="E9" s="44">
        <v>4</v>
      </c>
      <c r="H9" s="137"/>
    </row>
    <row r="10" spans="1:8">
      <c r="A10" s="12" t="s">
        <v>261</v>
      </c>
      <c r="B10" s="44">
        <v>4</v>
      </c>
      <c r="C10" s="44">
        <v>6</v>
      </c>
      <c r="D10" s="44">
        <v>6</v>
      </c>
      <c r="E10" s="44">
        <v>4</v>
      </c>
      <c r="H10" s="138"/>
    </row>
    <row r="11" spans="1:8">
      <c r="A11" s="12" t="s">
        <v>262</v>
      </c>
      <c r="B11" s="44">
        <v>8</v>
      </c>
      <c r="C11" s="44">
        <v>7</v>
      </c>
      <c r="D11" s="44">
        <v>4</v>
      </c>
      <c r="E11" s="44">
        <v>8</v>
      </c>
    </row>
    <row r="12" spans="1:8">
      <c r="A12" s="12" t="s">
        <v>263</v>
      </c>
      <c r="B12" s="44">
        <v>0</v>
      </c>
      <c r="C12" s="44">
        <v>1</v>
      </c>
      <c r="D12" s="44">
        <v>2</v>
      </c>
      <c r="E12" s="44">
        <v>6</v>
      </c>
      <c r="H12" s="138"/>
    </row>
    <row r="13" spans="1:8" ht="15" customHeight="1">
      <c r="A13" s="12" t="s">
        <v>76</v>
      </c>
      <c r="B13" s="44">
        <f>SUM(B8:B12)</f>
        <v>12</v>
      </c>
      <c r="C13" s="44">
        <f>SUM(C8:C12)</f>
        <v>29</v>
      </c>
      <c r="D13" s="44">
        <f>SUM(D8:D12)</f>
        <v>12</v>
      </c>
      <c r="E13" s="44">
        <f>SUM(E8:E12)</f>
        <v>29</v>
      </c>
      <c r="H13" s="138"/>
    </row>
    <row r="14" spans="1:8">
      <c r="A14" s="383" t="s">
        <v>264</v>
      </c>
      <c r="B14" s="383"/>
      <c r="C14" s="383"/>
      <c r="H14" s="138"/>
    </row>
    <row r="15" spans="1:8">
      <c r="A15" s="4" t="s">
        <v>265</v>
      </c>
      <c r="H15" s="138"/>
    </row>
    <row r="16" spans="1:8">
      <c r="H16" s="138"/>
    </row>
    <row r="20" spans="1:2">
      <c r="A20" s="27" t="s">
        <v>266</v>
      </c>
    </row>
    <row r="21" spans="1:2">
      <c r="A21" s="270" t="s">
        <v>254</v>
      </c>
      <c r="B21" s="9" t="s">
        <v>267</v>
      </c>
    </row>
    <row r="22" spans="1:2">
      <c r="A22" s="12" t="s">
        <v>259</v>
      </c>
      <c r="B22" s="44">
        <v>35</v>
      </c>
    </row>
    <row r="23" spans="1:2">
      <c r="A23" s="12" t="s">
        <v>260</v>
      </c>
      <c r="B23" s="44">
        <v>77</v>
      </c>
    </row>
    <row r="24" spans="1:2">
      <c r="A24" s="12" t="s">
        <v>261</v>
      </c>
      <c r="B24" s="44">
        <v>141</v>
      </c>
    </row>
    <row r="25" spans="1:2">
      <c r="A25" s="12" t="s">
        <v>262</v>
      </c>
      <c r="B25" s="44">
        <v>69</v>
      </c>
    </row>
    <row r="26" spans="1:2">
      <c r="A26" s="12" t="s">
        <v>263</v>
      </c>
      <c r="B26" s="44">
        <v>35</v>
      </c>
    </row>
    <row r="27" spans="1:2">
      <c r="A27" s="12" t="s">
        <v>76</v>
      </c>
      <c r="B27" s="44">
        <v>357</v>
      </c>
    </row>
    <row r="28" spans="1:2">
      <c r="A28" s="292" t="s">
        <v>268</v>
      </c>
    </row>
  </sheetData>
  <mergeCells count="5">
    <mergeCell ref="D5:E6"/>
    <mergeCell ref="A14:C14"/>
    <mergeCell ref="A4:C4"/>
    <mergeCell ref="A5:A7"/>
    <mergeCell ref="B5:C6"/>
  </mergeCells>
  <phoneticPr fontId="1"/>
  <hyperlinks>
    <hyperlink ref="E1" location="Contents!A1" display="Contents" xr:uid="{8CB60DD8-EB96-46F7-8C57-DD2DDCCFA6BD}"/>
  </hyperlinks>
  <pageMargins left="0.25" right="0.25" top="0.75" bottom="0.75" header="0.3" footer="0.3"/>
  <pageSetup paperSize="9" scale="8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7"/>
  <sheetViews>
    <sheetView workbookViewId="0">
      <selection activeCell="F1" sqref="F1"/>
    </sheetView>
  </sheetViews>
  <sheetFormatPr defaultColWidth="9" defaultRowHeight="15"/>
  <cols>
    <col min="1" max="6" width="18" style="4" customWidth="1"/>
    <col min="7" max="16384" width="9" style="4"/>
  </cols>
  <sheetData>
    <row r="1" spans="1:6" ht="18">
      <c r="C1" s="5"/>
      <c r="F1" s="94" t="s">
        <v>28</v>
      </c>
    </row>
    <row r="2" spans="1:6" ht="18.600000000000001">
      <c r="A2" s="6" t="s">
        <v>29</v>
      </c>
    </row>
    <row r="3" spans="1:6" ht="18.600000000000001">
      <c r="A3" s="6"/>
    </row>
    <row r="4" spans="1:6">
      <c r="A4" s="413" t="s">
        <v>269</v>
      </c>
      <c r="B4" s="413"/>
      <c r="C4" s="413"/>
    </row>
    <row r="5" spans="1:6">
      <c r="A5" s="9" t="s">
        <v>43</v>
      </c>
      <c r="B5" s="32">
        <v>2020</v>
      </c>
      <c r="C5" s="32">
        <v>2021</v>
      </c>
      <c r="D5" s="32">
        <v>2022</v>
      </c>
      <c r="E5" s="32">
        <v>2023</v>
      </c>
      <c r="F5" s="32">
        <v>2024</v>
      </c>
    </row>
    <row r="6" spans="1:6" ht="30">
      <c r="A6" s="47" t="s">
        <v>270</v>
      </c>
      <c r="B6" s="21">
        <v>0</v>
      </c>
      <c r="C6" s="21">
        <v>0</v>
      </c>
      <c r="D6" s="62">
        <v>6.4</v>
      </c>
      <c r="E6" s="44">
        <v>17</v>
      </c>
      <c r="F6" s="372">
        <v>12.37</v>
      </c>
    </row>
    <row r="7" spans="1:6">
      <c r="A7" s="383"/>
      <c r="B7" s="383"/>
      <c r="C7" s="383"/>
    </row>
  </sheetData>
  <mergeCells count="2">
    <mergeCell ref="A4:C4"/>
    <mergeCell ref="A7:C7"/>
  </mergeCells>
  <phoneticPr fontId="1"/>
  <hyperlinks>
    <hyperlink ref="F1" location="Contents!A1" display="Contents" xr:uid="{72AE43E5-6935-47DD-A233-7F5ED96B77E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0"/>
  <sheetViews>
    <sheetView zoomScale="115" zoomScaleNormal="115" workbookViewId="0">
      <selection activeCell="G1" sqref="G1"/>
    </sheetView>
  </sheetViews>
  <sheetFormatPr defaultColWidth="9" defaultRowHeight="15"/>
  <cols>
    <col min="1" max="1" width="5.69921875" style="4" customWidth="1"/>
    <col min="2" max="2" width="52.69921875" style="4" customWidth="1"/>
    <col min="3" max="7" width="12.5" style="4" customWidth="1"/>
    <col min="8" max="16384" width="9" style="4"/>
  </cols>
  <sheetData>
    <row r="1" spans="1:8" ht="18">
      <c r="D1" s="5"/>
      <c r="F1" s="102"/>
      <c r="G1" s="94" t="s">
        <v>28</v>
      </c>
    </row>
    <row r="2" spans="1:8" ht="18.600000000000001">
      <c r="A2" s="6" t="s">
        <v>29</v>
      </c>
    </row>
    <row r="3" spans="1:8" ht="18.600000000000001">
      <c r="B3" s="6"/>
    </row>
    <row r="4" spans="1:8" ht="15" customHeight="1">
      <c r="A4" s="4" t="s">
        <v>271</v>
      </c>
      <c r="B4" s="27"/>
      <c r="C4" s="29"/>
      <c r="D4" s="29"/>
      <c r="E4" s="29"/>
      <c r="F4" s="29"/>
      <c r="G4" s="29"/>
    </row>
    <row r="5" spans="1:8" ht="18" customHeight="1">
      <c r="A5" s="403" t="s">
        <v>43</v>
      </c>
      <c r="B5" s="403"/>
      <c r="C5" s="32">
        <v>2020</v>
      </c>
      <c r="D5" s="32">
        <v>2021</v>
      </c>
      <c r="E5" s="32">
        <v>2022</v>
      </c>
      <c r="F5" s="32">
        <v>2023</v>
      </c>
      <c r="G5" s="32">
        <v>2024</v>
      </c>
    </row>
    <row r="6" spans="1:8" ht="18" customHeight="1">
      <c r="A6" s="440" t="s">
        <v>272</v>
      </c>
      <c r="B6" s="440"/>
      <c r="C6" s="21">
        <v>1200</v>
      </c>
      <c r="D6" s="44">
        <v>1252.7387000000001</v>
      </c>
      <c r="E6" s="44">
        <v>1305</v>
      </c>
      <c r="F6" s="44">
        <f>1290846.36/1000</f>
        <v>1290.84636</v>
      </c>
      <c r="G6" s="44">
        <v>1245</v>
      </c>
    </row>
    <row r="7" spans="1:8" ht="18" customHeight="1">
      <c r="A7" s="422" t="s">
        <v>273</v>
      </c>
      <c r="B7" s="422"/>
      <c r="C7" s="21">
        <v>450</v>
      </c>
      <c r="D7" s="44">
        <v>438.88659999999999</v>
      </c>
      <c r="E7" s="44">
        <v>411</v>
      </c>
      <c r="F7" s="44">
        <f>383113.8/1000</f>
        <v>383.11379999999997</v>
      </c>
      <c r="G7" s="44">
        <v>409</v>
      </c>
    </row>
    <row r="8" spans="1:8" ht="18" customHeight="1">
      <c r="A8" s="422" t="s">
        <v>274</v>
      </c>
      <c r="B8" s="422"/>
      <c r="C8" s="33">
        <v>5.77</v>
      </c>
      <c r="D8" s="33">
        <v>5.69</v>
      </c>
      <c r="E8" s="33">
        <v>5.0199999999999996</v>
      </c>
      <c r="F8" s="210">
        <v>4.8888875919844672</v>
      </c>
      <c r="G8" s="210">
        <v>5.2850000000000001</v>
      </c>
    </row>
    <row r="9" spans="1:8" ht="15" customHeight="1">
      <c r="A9" s="23" t="s">
        <v>275</v>
      </c>
      <c r="B9" s="383" t="s">
        <v>276</v>
      </c>
      <c r="C9" s="383"/>
      <c r="D9" s="383"/>
      <c r="E9" s="383"/>
      <c r="F9" s="383"/>
      <c r="G9" s="383"/>
      <c r="H9" s="25"/>
    </row>
    <row r="10" spans="1:8">
      <c r="B10" s="407"/>
      <c r="C10" s="407"/>
      <c r="D10" s="407"/>
      <c r="E10" s="407"/>
      <c r="F10" s="407"/>
      <c r="G10" s="407"/>
    </row>
  </sheetData>
  <mergeCells count="5">
    <mergeCell ref="A5:B5"/>
    <mergeCell ref="A6:B6"/>
    <mergeCell ref="A7:B7"/>
    <mergeCell ref="A8:B8"/>
    <mergeCell ref="B9:G10"/>
  </mergeCells>
  <phoneticPr fontId="1"/>
  <hyperlinks>
    <hyperlink ref="G1" location="Contents!A1" display="Contents" xr:uid="{5973D6BD-5E69-4A3E-A0C4-0448733FCC6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24"/>
  <sheetViews>
    <sheetView zoomScale="85" zoomScaleNormal="85" workbookViewId="0">
      <selection activeCell="H1" sqref="H1"/>
    </sheetView>
  </sheetViews>
  <sheetFormatPr defaultColWidth="9" defaultRowHeight="15"/>
  <cols>
    <col min="1" max="2" width="28.5" style="4" customWidth="1"/>
    <col min="3" max="6" width="16.5" style="4" customWidth="1"/>
    <col min="7" max="7" width="104.5" style="4" customWidth="1"/>
    <col min="8" max="8" width="18" style="4" customWidth="1"/>
    <col min="9" max="16384" width="9" style="4"/>
  </cols>
  <sheetData>
    <row r="1" spans="1:8" ht="18">
      <c r="H1" s="94" t="s">
        <v>28</v>
      </c>
    </row>
    <row r="2" spans="1:8" ht="18.600000000000001">
      <c r="A2" s="6" t="s">
        <v>29</v>
      </c>
      <c r="B2" s="6"/>
      <c r="C2" s="6"/>
      <c r="D2" s="6"/>
      <c r="E2" s="6"/>
      <c r="F2" s="6"/>
    </row>
    <row r="3" spans="1:8" ht="18.600000000000001">
      <c r="A3" s="6"/>
      <c r="B3" s="6"/>
      <c r="C3" s="6"/>
      <c r="D3" s="6"/>
      <c r="E3" s="6"/>
      <c r="F3" s="6"/>
    </row>
    <row r="4" spans="1:8" ht="15" customHeight="1">
      <c r="A4" s="29" t="s">
        <v>277</v>
      </c>
      <c r="B4" s="29"/>
      <c r="C4" s="80"/>
      <c r="D4" s="80"/>
      <c r="E4" s="80"/>
      <c r="F4" s="80"/>
      <c r="G4" s="80"/>
    </row>
    <row r="5" spans="1:8" ht="42" customHeight="1">
      <c r="A5" s="435" t="s">
        <v>278</v>
      </c>
      <c r="B5" s="435" t="s">
        <v>279</v>
      </c>
      <c r="C5" s="435" t="s">
        <v>843</v>
      </c>
      <c r="D5" s="435" t="s">
        <v>844</v>
      </c>
      <c r="E5" s="417" t="s">
        <v>280</v>
      </c>
      <c r="F5" s="418"/>
      <c r="G5" s="435" t="s">
        <v>282</v>
      </c>
    </row>
    <row r="6" spans="1:8" ht="73.95" customHeight="1">
      <c r="A6" s="437"/>
      <c r="B6" s="437"/>
      <c r="C6" s="437"/>
      <c r="D6" s="437"/>
      <c r="E6" s="9" t="s">
        <v>281</v>
      </c>
      <c r="F6" s="9" t="s">
        <v>283</v>
      </c>
      <c r="G6" s="437"/>
    </row>
    <row r="7" spans="1:8" ht="45" customHeight="1">
      <c r="A7" s="12" t="s">
        <v>284</v>
      </c>
      <c r="B7" s="12" t="s">
        <v>296</v>
      </c>
      <c r="C7" s="222">
        <v>170106</v>
      </c>
      <c r="D7" s="222">
        <v>131749</v>
      </c>
      <c r="E7" s="240">
        <v>18</v>
      </c>
      <c r="F7" s="240">
        <v>4</v>
      </c>
      <c r="G7" s="40" t="s">
        <v>308</v>
      </c>
    </row>
    <row r="8" spans="1:8" ht="45" customHeight="1">
      <c r="A8" s="12" t="s">
        <v>285</v>
      </c>
      <c r="B8" s="12" t="s">
        <v>297</v>
      </c>
      <c r="C8" s="222">
        <v>264245</v>
      </c>
      <c r="D8" s="222">
        <v>224895</v>
      </c>
      <c r="E8" s="240">
        <v>24</v>
      </c>
      <c r="F8" s="240">
        <v>6</v>
      </c>
      <c r="G8" s="40" t="s">
        <v>309</v>
      </c>
    </row>
    <row r="9" spans="1:8" ht="58.2" customHeight="1">
      <c r="A9" s="12" t="s">
        <v>286</v>
      </c>
      <c r="B9" s="12" t="s">
        <v>298</v>
      </c>
      <c r="C9" s="222">
        <v>170174</v>
      </c>
      <c r="D9" s="222">
        <v>125810</v>
      </c>
      <c r="E9" s="240">
        <v>18</v>
      </c>
      <c r="F9" s="240">
        <v>2</v>
      </c>
      <c r="G9" s="40" t="s">
        <v>310</v>
      </c>
    </row>
    <row r="10" spans="1:8" ht="45" customHeight="1">
      <c r="A10" s="12" t="s">
        <v>287</v>
      </c>
      <c r="B10" s="12" t="s">
        <v>299</v>
      </c>
      <c r="C10" s="222">
        <v>446281</v>
      </c>
      <c r="D10" s="223">
        <v>223264</v>
      </c>
      <c r="E10" s="240">
        <v>23</v>
      </c>
      <c r="F10" s="240">
        <v>5</v>
      </c>
      <c r="G10" s="40" t="s">
        <v>311</v>
      </c>
    </row>
    <row r="11" spans="1:8" ht="45" customHeight="1">
      <c r="A11" s="12" t="s">
        <v>288</v>
      </c>
      <c r="B11" s="12" t="s">
        <v>300</v>
      </c>
      <c r="C11" s="222">
        <v>178068</v>
      </c>
      <c r="D11" s="222">
        <v>134545</v>
      </c>
      <c r="E11" s="240">
        <v>24</v>
      </c>
      <c r="F11" s="240">
        <v>4</v>
      </c>
      <c r="G11" s="40" t="s">
        <v>312</v>
      </c>
    </row>
    <row r="12" spans="1:8" ht="45" customHeight="1">
      <c r="A12" s="12" t="s">
        <v>289</v>
      </c>
      <c r="B12" s="12" t="s">
        <v>301</v>
      </c>
      <c r="C12" s="222">
        <v>71944</v>
      </c>
      <c r="D12" s="222">
        <v>40362</v>
      </c>
      <c r="E12" s="240">
        <v>17</v>
      </c>
      <c r="F12" s="240">
        <v>5</v>
      </c>
      <c r="G12" s="40" t="s">
        <v>313</v>
      </c>
    </row>
    <row r="13" spans="1:8" ht="45" customHeight="1">
      <c r="A13" s="12" t="s">
        <v>290</v>
      </c>
      <c r="B13" s="12" t="s">
        <v>302</v>
      </c>
      <c r="C13" s="222">
        <v>67425</v>
      </c>
      <c r="D13" s="222">
        <v>24823</v>
      </c>
      <c r="E13" s="240">
        <v>20</v>
      </c>
      <c r="F13" s="240">
        <v>3</v>
      </c>
      <c r="G13" s="40" t="s">
        <v>314</v>
      </c>
    </row>
    <row r="14" spans="1:8" ht="45" customHeight="1">
      <c r="A14" s="12" t="s">
        <v>295</v>
      </c>
      <c r="B14" s="12" t="s">
        <v>303</v>
      </c>
      <c r="C14" s="222">
        <v>62924</v>
      </c>
      <c r="D14" s="222">
        <v>50676</v>
      </c>
      <c r="E14" s="240">
        <v>22</v>
      </c>
      <c r="F14" s="240">
        <v>2</v>
      </c>
      <c r="G14" s="40" t="s">
        <v>315</v>
      </c>
    </row>
    <row r="15" spans="1:8" ht="45" customHeight="1">
      <c r="A15" s="12" t="s">
        <v>291</v>
      </c>
      <c r="B15" s="12" t="s">
        <v>304</v>
      </c>
      <c r="C15" s="222">
        <v>58076</v>
      </c>
      <c r="D15" s="222">
        <v>27601</v>
      </c>
      <c r="E15" s="240">
        <v>26</v>
      </c>
      <c r="F15" s="240">
        <v>5</v>
      </c>
      <c r="G15" s="40" t="s">
        <v>316</v>
      </c>
    </row>
    <row r="16" spans="1:8" ht="45" customHeight="1">
      <c r="A16" s="12" t="s">
        <v>292</v>
      </c>
      <c r="B16" s="12" t="s">
        <v>305</v>
      </c>
      <c r="C16" s="222">
        <v>102850</v>
      </c>
      <c r="D16" s="222">
        <v>55717</v>
      </c>
      <c r="E16" s="240">
        <v>22</v>
      </c>
      <c r="F16" s="240">
        <v>2</v>
      </c>
      <c r="G16" s="40" t="s">
        <v>317</v>
      </c>
    </row>
    <row r="17" spans="1:7" ht="67.5" customHeight="1">
      <c r="A17" s="12" t="s">
        <v>293</v>
      </c>
      <c r="B17" s="12" t="s">
        <v>306</v>
      </c>
      <c r="C17" s="222">
        <v>46280</v>
      </c>
      <c r="D17" s="222">
        <v>28125</v>
      </c>
      <c r="E17" s="240">
        <v>25</v>
      </c>
      <c r="F17" s="240">
        <v>6</v>
      </c>
      <c r="G17" s="40" t="s">
        <v>318</v>
      </c>
    </row>
    <row r="18" spans="1:7" ht="45" customHeight="1">
      <c r="A18" s="12" t="s">
        <v>294</v>
      </c>
      <c r="B18" s="12" t="s">
        <v>307</v>
      </c>
      <c r="C18" s="222">
        <v>16574</v>
      </c>
      <c r="D18" s="222">
        <v>16396</v>
      </c>
      <c r="E18" s="240">
        <v>23</v>
      </c>
      <c r="F18" s="240">
        <v>2</v>
      </c>
      <c r="G18" s="40" t="s">
        <v>319</v>
      </c>
    </row>
    <row r="19" spans="1:7">
      <c r="A19" s="37" t="s">
        <v>320</v>
      </c>
      <c r="B19" s="37"/>
    </row>
    <row r="20" spans="1:7">
      <c r="A20" s="37"/>
      <c r="B20" s="37"/>
    </row>
    <row r="24" spans="1:7">
      <c r="D24" s="58"/>
      <c r="E24" s="58"/>
      <c r="F24" s="58"/>
    </row>
  </sheetData>
  <mergeCells count="6">
    <mergeCell ref="A5:A6"/>
    <mergeCell ref="G5:G6"/>
    <mergeCell ref="B5:B6"/>
    <mergeCell ref="C5:C6"/>
    <mergeCell ref="D5:D6"/>
    <mergeCell ref="E5:F5"/>
  </mergeCells>
  <phoneticPr fontId="1"/>
  <hyperlinks>
    <hyperlink ref="H1" location="Contents!A1" display="Contents" xr:uid="{17A356E2-C7BA-4CF2-978D-CF6C6492A289}"/>
  </hyperlinks>
  <pageMargins left="0.7" right="0.7"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C1" sqref="C1"/>
    </sheetView>
  </sheetViews>
  <sheetFormatPr defaultColWidth="9" defaultRowHeight="15"/>
  <cols>
    <col min="1" max="1" width="52.5" style="4" customWidth="1"/>
    <col min="2" max="3" width="17.19921875" style="4" customWidth="1"/>
    <col min="4" max="16384" width="9" style="4"/>
  </cols>
  <sheetData>
    <row r="1" spans="1:3" ht="18">
      <c r="C1" s="94" t="s">
        <v>28</v>
      </c>
    </row>
    <row r="2" spans="1:3" ht="18.600000000000001">
      <c r="A2" s="6" t="s">
        <v>29</v>
      </c>
    </row>
    <row r="3" spans="1:3" ht="18.600000000000001">
      <c r="A3" s="6"/>
    </row>
    <row r="4" spans="1:3">
      <c r="A4" s="30" t="s">
        <v>33</v>
      </c>
      <c r="B4" s="29"/>
      <c r="C4" s="34"/>
    </row>
    <row r="5" spans="1:3">
      <c r="A5" s="32"/>
      <c r="B5" s="9" t="s">
        <v>36</v>
      </c>
      <c r="C5" s="9" t="s">
        <v>37</v>
      </c>
    </row>
    <row r="6" spans="1:3" ht="30">
      <c r="A6" s="12" t="s">
        <v>34</v>
      </c>
      <c r="B6" s="240">
        <v>12</v>
      </c>
      <c r="C6" s="35">
        <v>0.92300000000000004</v>
      </c>
    </row>
    <row r="7" spans="1:3">
      <c r="A7" s="14" t="s">
        <v>35</v>
      </c>
      <c r="B7" s="31">
        <v>6</v>
      </c>
      <c r="C7" s="35">
        <v>0.214</v>
      </c>
    </row>
    <row r="8" spans="1:3">
      <c r="A8" s="378"/>
      <c r="B8" s="378"/>
      <c r="C8" s="378"/>
    </row>
  </sheetData>
  <mergeCells count="1">
    <mergeCell ref="A8:C8"/>
  </mergeCells>
  <phoneticPr fontId="1"/>
  <hyperlinks>
    <hyperlink ref="C1" location="Contents!A1" display="Contents"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9"/>
  <sheetViews>
    <sheetView zoomScaleNormal="100" workbookViewId="0">
      <selection activeCell="G1" sqref="G1"/>
    </sheetView>
  </sheetViews>
  <sheetFormatPr defaultColWidth="9" defaultRowHeight="15"/>
  <cols>
    <col min="1" max="1" width="42.19921875" style="4" customWidth="1"/>
    <col min="2" max="2" width="15.19921875" style="4" customWidth="1"/>
    <col min="3" max="7" width="12.5" style="4" customWidth="1"/>
    <col min="8" max="16384" width="9" style="4"/>
  </cols>
  <sheetData>
    <row r="1" spans="1:7" ht="18">
      <c r="D1" s="5"/>
      <c r="F1" s="102"/>
      <c r="G1" s="94" t="s">
        <v>28</v>
      </c>
    </row>
    <row r="2" spans="1:7" ht="18.600000000000001">
      <c r="A2" s="6" t="s">
        <v>29</v>
      </c>
    </row>
    <row r="3" spans="1:7" ht="18.600000000000001">
      <c r="A3" s="6"/>
    </row>
    <row r="4" spans="1:7" ht="15" customHeight="1">
      <c r="A4" s="274" t="s">
        <v>321</v>
      </c>
      <c r="B4" s="274"/>
      <c r="C4" s="274"/>
      <c r="D4" s="274"/>
    </row>
    <row r="5" spans="1:7" ht="30.45" customHeight="1">
      <c r="A5" s="9" t="s">
        <v>43</v>
      </c>
      <c r="B5" s="9" t="s">
        <v>324</v>
      </c>
      <c r="C5" s="32">
        <v>2020</v>
      </c>
      <c r="D5" s="32">
        <v>2021</v>
      </c>
      <c r="E5" s="32">
        <v>2022</v>
      </c>
      <c r="F5" s="32">
        <v>2023</v>
      </c>
      <c r="G5" s="32">
        <v>2024</v>
      </c>
    </row>
    <row r="6" spans="1:7" ht="18" customHeight="1">
      <c r="A6" s="12" t="s">
        <v>322</v>
      </c>
      <c r="B6" s="13">
        <v>3508</v>
      </c>
      <c r="C6" s="13">
        <v>2536</v>
      </c>
      <c r="D6" s="13">
        <v>2571</v>
      </c>
      <c r="E6" s="13">
        <v>2679</v>
      </c>
      <c r="F6" s="209">
        <v>2844</v>
      </c>
      <c r="G6" s="209">
        <v>2412</v>
      </c>
    </row>
    <row r="7" spans="1:7" ht="32.549999999999997" customHeight="1">
      <c r="A7" s="12" t="s">
        <v>323</v>
      </c>
      <c r="B7" s="104">
        <v>13.246</v>
      </c>
      <c r="C7" s="104">
        <v>8.9710000000000001</v>
      </c>
      <c r="D7" s="104">
        <v>8.7319999999999993</v>
      </c>
      <c r="E7" s="104">
        <v>7.7750000000000004</v>
      </c>
      <c r="F7" s="147">
        <f>2686467/333602.927</f>
        <v>8.0528879772089041</v>
      </c>
      <c r="G7" s="147">
        <v>7.556</v>
      </c>
    </row>
    <row r="8" spans="1:7">
      <c r="A8" s="133" t="s">
        <v>845</v>
      </c>
    </row>
    <row r="9" spans="1:7">
      <c r="A9" s="133" t="s">
        <v>325</v>
      </c>
    </row>
  </sheetData>
  <phoneticPr fontId="1"/>
  <hyperlinks>
    <hyperlink ref="G1" location="Contents!A1" display="Contents" xr:uid="{EFAF2367-619A-4298-B968-7B480D9128AE}"/>
  </hyperlinks>
  <pageMargins left="0.25" right="0.25" top="0.75" bottom="0.75" header="0.3" footer="0.3"/>
  <pageSetup paperSize="9" scale="4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91"/>
  <sheetViews>
    <sheetView zoomScale="85" zoomScaleNormal="100" workbookViewId="0">
      <selection activeCell="J1" sqref="J1"/>
    </sheetView>
  </sheetViews>
  <sheetFormatPr defaultColWidth="9" defaultRowHeight="15"/>
  <cols>
    <col min="1" max="1" width="20.69921875" style="4" customWidth="1"/>
    <col min="2" max="2" width="17.19921875" style="4" bestFit="1" customWidth="1"/>
    <col min="3" max="10" width="16.5" style="4" customWidth="1"/>
    <col min="11" max="16" width="14.19921875" style="4" customWidth="1"/>
    <col min="17" max="16384" width="9" style="4"/>
  </cols>
  <sheetData>
    <row r="1" spans="1:11" ht="18">
      <c r="J1" s="94" t="s">
        <v>28</v>
      </c>
    </row>
    <row r="2" spans="1:11" ht="18.600000000000001">
      <c r="A2" s="6" t="s">
        <v>29</v>
      </c>
    </row>
    <row r="3" spans="1:11" ht="18.600000000000001">
      <c r="A3" s="6"/>
    </row>
    <row r="4" spans="1:11">
      <c r="A4" s="379" t="s">
        <v>347</v>
      </c>
      <c r="B4" s="379"/>
      <c r="C4" s="379"/>
      <c r="D4" s="379"/>
      <c r="E4" s="379"/>
      <c r="F4" s="379"/>
      <c r="G4" s="379"/>
      <c r="H4" s="379"/>
      <c r="I4" s="379"/>
      <c r="J4" s="379"/>
    </row>
    <row r="5" spans="1:11" ht="18" customHeight="1">
      <c r="A5" s="413" t="s">
        <v>348</v>
      </c>
      <c r="B5" s="413"/>
      <c r="C5" s="413"/>
      <c r="D5" s="7"/>
      <c r="E5" s="7"/>
      <c r="F5" s="7"/>
      <c r="G5"/>
      <c r="H5"/>
      <c r="I5"/>
      <c r="J5"/>
      <c r="K5"/>
    </row>
    <row r="6" spans="1:11" ht="18" customHeight="1">
      <c r="A6" s="443" t="s">
        <v>326</v>
      </c>
      <c r="B6" s="446">
        <v>2023</v>
      </c>
      <c r="C6" s="447"/>
      <c r="D6" s="447"/>
      <c r="E6" s="447"/>
      <c r="F6" s="448"/>
      <c r="G6" s="449">
        <v>2024</v>
      </c>
      <c r="H6" s="450"/>
      <c r="I6" s="450"/>
      <c r="J6" s="451"/>
      <c r="K6"/>
    </row>
    <row r="7" spans="1:11" ht="28.8">
      <c r="A7" s="444"/>
      <c r="B7" s="129"/>
      <c r="C7" s="293" t="s">
        <v>328</v>
      </c>
      <c r="D7" s="293" t="s">
        <v>329</v>
      </c>
      <c r="E7" s="293" t="s">
        <v>330</v>
      </c>
      <c r="F7" s="293" t="s">
        <v>331</v>
      </c>
      <c r="G7" s="293" t="s">
        <v>328</v>
      </c>
      <c r="H7" s="293" t="s">
        <v>329</v>
      </c>
      <c r="I7" s="293" t="s">
        <v>330</v>
      </c>
      <c r="J7" s="293" t="s">
        <v>331</v>
      </c>
      <c r="K7"/>
    </row>
    <row r="8" spans="1:11" ht="18">
      <c r="A8" s="444"/>
      <c r="B8" s="294" t="s">
        <v>332</v>
      </c>
      <c r="C8" s="212">
        <v>895.25160499999993</v>
      </c>
      <c r="D8" s="212">
        <v>895.25160499999993</v>
      </c>
      <c r="E8" s="162">
        <f>C8-D8</f>
        <v>0</v>
      </c>
      <c r="F8" s="163">
        <f>D8/C8</f>
        <v>1</v>
      </c>
      <c r="G8" s="212">
        <v>778.69899999999996</v>
      </c>
      <c r="H8" s="212">
        <v>778.69899999999996</v>
      </c>
      <c r="I8" s="162">
        <f>G8-H8</f>
        <v>0</v>
      </c>
      <c r="J8" s="163">
        <f t="shared" ref="J8:J17" si="0">H8/G8</f>
        <v>1</v>
      </c>
      <c r="K8"/>
    </row>
    <row r="9" spans="1:11" ht="18">
      <c r="A9" s="444"/>
      <c r="B9" s="295" t="s">
        <v>333</v>
      </c>
      <c r="C9" s="211">
        <v>446.55981000000003</v>
      </c>
      <c r="D9" s="211">
        <v>445.27852999999993</v>
      </c>
      <c r="E9" s="164">
        <f t="shared" ref="E9:E18" si="1">C9-D9</f>
        <v>1.2812800000000948</v>
      </c>
      <c r="F9" s="165">
        <f t="shared" ref="F9:F17" si="2">D9/C9</f>
        <v>0.99713077627832181</v>
      </c>
      <c r="G9" s="211">
        <v>454.85199999999998</v>
      </c>
      <c r="H9" s="211">
        <v>422.19099999999997</v>
      </c>
      <c r="I9" s="164">
        <f t="shared" ref="I9" si="3">G9-H9</f>
        <v>32.661000000000001</v>
      </c>
      <c r="J9" s="165">
        <f t="shared" si="0"/>
        <v>0.92819422581411093</v>
      </c>
      <c r="K9"/>
    </row>
    <row r="10" spans="1:11" ht="18">
      <c r="A10" s="444"/>
      <c r="B10" s="295" t="s">
        <v>334</v>
      </c>
      <c r="C10" s="211">
        <v>992.33476999999993</v>
      </c>
      <c r="D10" s="211">
        <v>992.30727000000002</v>
      </c>
      <c r="E10" s="164">
        <f t="shared" si="1"/>
        <v>2.7499999999918145E-2</v>
      </c>
      <c r="F10" s="165">
        <f t="shared" si="2"/>
        <v>0.9999722875779109</v>
      </c>
      <c r="G10" s="211">
        <v>820.28</v>
      </c>
      <c r="H10" s="211">
        <v>817.99900000000002</v>
      </c>
      <c r="I10" s="164">
        <f>G10-H10</f>
        <v>2.2809999999999491</v>
      </c>
      <c r="J10" s="165">
        <f t="shared" si="0"/>
        <v>0.99721924220997715</v>
      </c>
      <c r="K10"/>
    </row>
    <row r="11" spans="1:11" ht="18">
      <c r="A11" s="444"/>
      <c r="B11" s="295" t="s">
        <v>335</v>
      </c>
      <c r="C11" s="211">
        <v>381.14648</v>
      </c>
      <c r="D11" s="211">
        <v>379.99144999999999</v>
      </c>
      <c r="E11" s="164">
        <f t="shared" si="1"/>
        <v>1.1550300000000107</v>
      </c>
      <c r="F11" s="165">
        <f t="shared" si="2"/>
        <v>0.9969695902740594</v>
      </c>
      <c r="G11" s="211">
        <v>267.02</v>
      </c>
      <c r="H11" s="211">
        <v>267.00700000000001</v>
      </c>
      <c r="I11" s="164">
        <f t="shared" ref="I11:I23" si="4">G11-H11</f>
        <v>1.2999999999976808E-2</v>
      </c>
      <c r="J11" s="165">
        <f t="shared" si="0"/>
        <v>0.99995131450827657</v>
      </c>
      <c r="K11"/>
    </row>
    <row r="12" spans="1:11" ht="18">
      <c r="A12" s="444"/>
      <c r="B12" s="295" t="s">
        <v>336</v>
      </c>
      <c r="C12" s="211">
        <v>30.968910000000001</v>
      </c>
      <c r="D12" s="211">
        <v>28.357900000000001</v>
      </c>
      <c r="E12" s="164">
        <f t="shared" si="1"/>
        <v>2.6110100000000003</v>
      </c>
      <c r="F12" s="165">
        <f t="shared" si="2"/>
        <v>0.91568931551029731</v>
      </c>
      <c r="G12" s="211">
        <v>18.068999999999999</v>
      </c>
      <c r="H12" s="211">
        <v>16.481999999999999</v>
      </c>
      <c r="I12" s="164">
        <f t="shared" si="4"/>
        <v>1.5869999999999997</v>
      </c>
      <c r="J12" s="165">
        <f t="shared" si="0"/>
        <v>0.91217001494271954</v>
      </c>
      <c r="K12"/>
    </row>
    <row r="13" spans="1:11" ht="18">
      <c r="A13" s="444"/>
      <c r="B13" s="295" t="s">
        <v>337</v>
      </c>
      <c r="C13" s="211">
        <v>3.3893599999999999</v>
      </c>
      <c r="D13" s="211">
        <v>3.2849599999999999</v>
      </c>
      <c r="E13" s="164">
        <f t="shared" si="1"/>
        <v>0.10440000000000005</v>
      </c>
      <c r="F13" s="165">
        <f t="shared" si="2"/>
        <v>0.96919772464418064</v>
      </c>
      <c r="G13" s="211">
        <v>5.7389999999999999</v>
      </c>
      <c r="H13" s="211">
        <v>5.4580000000000002</v>
      </c>
      <c r="I13" s="164">
        <f t="shared" si="4"/>
        <v>0.28099999999999969</v>
      </c>
      <c r="J13" s="165">
        <f t="shared" si="0"/>
        <v>0.95103676598710585</v>
      </c>
      <c r="K13"/>
    </row>
    <row r="14" spans="1:11" ht="18">
      <c r="A14" s="444"/>
      <c r="B14" s="295" t="s">
        <v>338</v>
      </c>
      <c r="C14" s="211">
        <v>67.827079999999995</v>
      </c>
      <c r="D14" s="211">
        <v>59.069540000000003</v>
      </c>
      <c r="E14" s="164">
        <f t="shared" si="1"/>
        <v>8.7575399999999917</v>
      </c>
      <c r="F14" s="165">
        <f t="shared" si="2"/>
        <v>0.87088431346300044</v>
      </c>
      <c r="G14" s="211">
        <v>44.341999999999999</v>
      </c>
      <c r="H14" s="211">
        <v>43.988</v>
      </c>
      <c r="I14" s="164">
        <f t="shared" si="4"/>
        <v>0.3539999999999992</v>
      </c>
      <c r="J14" s="165">
        <f t="shared" si="0"/>
        <v>0.99201659825898703</v>
      </c>
      <c r="K14"/>
    </row>
    <row r="15" spans="1:11" ht="18">
      <c r="A15" s="444"/>
      <c r="B15" s="295" t="s">
        <v>339</v>
      </c>
      <c r="C15" s="211">
        <v>4.1466700000000003</v>
      </c>
      <c r="D15" s="211">
        <v>4.1390399999999996</v>
      </c>
      <c r="E15" s="164">
        <f t="shared" si="1"/>
        <v>7.6300000000006918E-3</v>
      </c>
      <c r="F15" s="165">
        <f t="shared" si="2"/>
        <v>0.99815996932478335</v>
      </c>
      <c r="G15" s="211">
        <v>2.9319999999999999</v>
      </c>
      <c r="H15" s="211">
        <v>2.919</v>
      </c>
      <c r="I15" s="164">
        <f t="shared" si="4"/>
        <v>1.2999999999999901E-2</v>
      </c>
      <c r="J15" s="165">
        <f t="shared" si="0"/>
        <v>0.99556616643929063</v>
      </c>
      <c r="K15"/>
    </row>
    <row r="16" spans="1:11" ht="18">
      <c r="A16" s="444"/>
      <c r="B16" s="295" t="s">
        <v>340</v>
      </c>
      <c r="C16" s="211">
        <v>3.0970300000000002</v>
      </c>
      <c r="D16" s="211">
        <v>3.0960900000000002</v>
      </c>
      <c r="E16" s="164">
        <f t="shared" si="1"/>
        <v>9.3999999999994088E-4</v>
      </c>
      <c r="F16" s="165">
        <f t="shared" si="2"/>
        <v>0.99969648340506878</v>
      </c>
      <c r="G16" s="211">
        <v>2.9140000000000001</v>
      </c>
      <c r="H16" s="211">
        <v>1.546</v>
      </c>
      <c r="I16" s="164">
        <f t="shared" si="4"/>
        <v>1.3680000000000001</v>
      </c>
      <c r="J16" s="165">
        <f t="shared" si="0"/>
        <v>0.53054221002059021</v>
      </c>
      <c r="K16"/>
    </row>
    <row r="17" spans="1:11" ht="18">
      <c r="A17" s="444"/>
      <c r="B17" s="295" t="s">
        <v>341</v>
      </c>
      <c r="C17" s="211">
        <v>14.145731000000001</v>
      </c>
      <c r="D17" s="211">
        <v>14.14533</v>
      </c>
      <c r="E17" s="164">
        <f t="shared" si="1"/>
        <v>4.0100000000187208E-4</v>
      </c>
      <c r="F17" s="165">
        <f t="shared" si="2"/>
        <v>0.99997165222497153</v>
      </c>
      <c r="G17" s="211">
        <v>16.673999999999999</v>
      </c>
      <c r="H17" s="211">
        <v>16.673999999999999</v>
      </c>
      <c r="I17" s="164">
        <f t="shared" si="4"/>
        <v>0</v>
      </c>
      <c r="J17" s="165">
        <f t="shared" si="0"/>
        <v>1</v>
      </c>
      <c r="K17"/>
    </row>
    <row r="18" spans="1:11" ht="18">
      <c r="A18" s="444"/>
      <c r="B18" s="296" t="s">
        <v>342</v>
      </c>
      <c r="C18" s="166">
        <v>0</v>
      </c>
      <c r="D18" s="166">
        <v>0</v>
      </c>
      <c r="E18" s="167">
        <f t="shared" si="1"/>
        <v>0</v>
      </c>
      <c r="F18" s="168" t="s">
        <v>22</v>
      </c>
      <c r="G18" s="166">
        <v>0</v>
      </c>
      <c r="H18" s="166">
        <v>0</v>
      </c>
      <c r="I18" s="167">
        <f t="shared" si="4"/>
        <v>0</v>
      </c>
      <c r="J18" s="168" t="s">
        <v>23</v>
      </c>
      <c r="K18"/>
    </row>
    <row r="19" spans="1:11" ht="18.600000000000001" thickBot="1">
      <c r="A19" s="445"/>
      <c r="B19" s="297" t="s">
        <v>343</v>
      </c>
      <c r="C19" s="169">
        <f>SUM(C8:C18)</f>
        <v>2838.8674459999997</v>
      </c>
      <c r="D19" s="169">
        <f>SUM(D8:D18)</f>
        <v>2824.9217149999999</v>
      </c>
      <c r="E19" s="169">
        <f>SUM(E8:E18)</f>
        <v>13.945731000000018</v>
      </c>
      <c r="F19" s="170">
        <f>+D19/C19</f>
        <v>0.99508757232760214</v>
      </c>
      <c r="G19" s="169">
        <f>SUM(G8:G18)</f>
        <v>2411.5210000000002</v>
      </c>
      <c r="H19" s="169">
        <f>SUM(H8:H18)</f>
        <v>2372.9629999999993</v>
      </c>
      <c r="I19" s="169">
        <f t="shared" si="4"/>
        <v>38.558000000000902</v>
      </c>
      <c r="J19" s="170">
        <f>H19/G19</f>
        <v>0.98401092090842213</v>
      </c>
      <c r="K19"/>
    </row>
    <row r="20" spans="1:11" ht="15.45" customHeight="1" thickTop="1">
      <c r="A20" s="461" t="s">
        <v>327</v>
      </c>
      <c r="B20" s="298" t="s">
        <v>341</v>
      </c>
      <c r="C20" s="213">
        <v>0.91799999999999993</v>
      </c>
      <c r="D20" s="213">
        <v>0.79800000000000004</v>
      </c>
      <c r="E20" s="171">
        <f t="shared" ref="E20:E21" si="5">C20-D20</f>
        <v>0.11999999999999988</v>
      </c>
      <c r="F20" s="172">
        <f t="shared" ref="F20:F21" si="6">+D20/C20</f>
        <v>0.86928104575163412</v>
      </c>
      <c r="G20" s="259">
        <v>0.03</v>
      </c>
      <c r="H20" s="259">
        <v>0.03</v>
      </c>
      <c r="I20" s="171">
        <f t="shared" si="4"/>
        <v>0</v>
      </c>
      <c r="J20" s="172">
        <f>H20/G20</f>
        <v>1</v>
      </c>
      <c r="K20" s="258"/>
    </row>
    <row r="21" spans="1:11" ht="18">
      <c r="A21" s="462"/>
      <c r="B21" s="299" t="s">
        <v>342</v>
      </c>
      <c r="C21" s="214">
        <v>4.4949999999999992</v>
      </c>
      <c r="D21" s="214">
        <v>4.4949999999999992</v>
      </c>
      <c r="E21" s="173">
        <f t="shared" si="5"/>
        <v>0</v>
      </c>
      <c r="F21" s="174">
        <f t="shared" si="6"/>
        <v>1</v>
      </c>
      <c r="G21" s="260">
        <v>0</v>
      </c>
      <c r="H21" s="260">
        <v>0</v>
      </c>
      <c r="I21" s="173">
        <f t="shared" si="4"/>
        <v>0</v>
      </c>
      <c r="J21" s="261" t="s">
        <v>23</v>
      </c>
      <c r="K21" s="258"/>
    </row>
    <row r="22" spans="1:11" ht="18.600000000000001" thickBot="1">
      <c r="A22" s="463"/>
      <c r="B22" s="297" t="s">
        <v>343</v>
      </c>
      <c r="C22" s="215">
        <f>SUM(C20:C21)</f>
        <v>5.4129999999999994</v>
      </c>
      <c r="D22" s="215">
        <f>SUM(D20:D21)</f>
        <v>5.2929999999999993</v>
      </c>
      <c r="E22" s="175">
        <f>SUM(E20:E21)</f>
        <v>0.11999999999999988</v>
      </c>
      <c r="F22" s="170">
        <f>+D22/C22</f>
        <v>0.97783114723813036</v>
      </c>
      <c r="G22" s="262">
        <f>G20+G21</f>
        <v>0.03</v>
      </c>
      <c r="H22" s="262">
        <f>H20+H21</f>
        <v>0.03</v>
      </c>
      <c r="I22" s="263">
        <f t="shared" si="4"/>
        <v>0</v>
      </c>
      <c r="J22" s="170">
        <f t="shared" ref="J22" si="7">H22/G22</f>
        <v>1</v>
      </c>
      <c r="K22" s="373"/>
    </row>
    <row r="23" spans="1:11" ht="18.600000000000001" thickTop="1">
      <c r="A23" s="464" t="s">
        <v>76</v>
      </c>
      <c r="B23" s="464"/>
      <c r="C23" s="216">
        <f>SUM(C22,C19)</f>
        <v>2844.2804459999998</v>
      </c>
      <c r="D23" s="216">
        <f>SUM(D22,D19)</f>
        <v>2830.2147150000001</v>
      </c>
      <c r="E23" s="176">
        <f>SUM(E22,E19)</f>
        <v>14.065731000000017</v>
      </c>
      <c r="F23" s="174">
        <f>+D23/C23</f>
        <v>0.99505473132236988</v>
      </c>
      <c r="G23" s="176">
        <f>SUM(G22,G19)</f>
        <v>2411.5510000000004</v>
      </c>
      <c r="H23" s="176">
        <f>SUM(H22,H19)</f>
        <v>2372.9929999999995</v>
      </c>
      <c r="I23" s="176">
        <f t="shared" si="4"/>
        <v>38.558000000000902</v>
      </c>
      <c r="J23" s="174">
        <f>H23/G23</f>
        <v>0.98401111981459199</v>
      </c>
      <c r="K23" s="258"/>
    </row>
    <row r="24" spans="1:11" ht="18">
      <c r="A24" s="101" t="s">
        <v>344</v>
      </c>
      <c r="B24" s="96"/>
      <c r="C24" s="96"/>
      <c r="D24" s="96"/>
      <c r="E24" s="96"/>
      <c r="F24" s="96"/>
      <c r="G24"/>
      <c r="H24"/>
      <c r="I24"/>
      <c r="J24"/>
      <c r="K24"/>
    </row>
    <row r="25" spans="1:11" ht="18">
      <c r="A25" s="37" t="s">
        <v>345</v>
      </c>
      <c r="B25" s="25"/>
      <c r="C25" s="25"/>
      <c r="D25" s="25"/>
      <c r="E25" s="25"/>
      <c r="F25" s="25"/>
      <c r="G25"/>
      <c r="H25"/>
      <c r="I25"/>
      <c r="J25"/>
      <c r="K25"/>
    </row>
    <row r="26" spans="1:11" ht="18">
      <c r="A26" s="37" t="s">
        <v>346</v>
      </c>
      <c r="B26" s="25"/>
      <c r="C26" s="25"/>
      <c r="D26" s="25"/>
      <c r="E26" s="25"/>
      <c r="F26" s="25"/>
      <c r="G26"/>
      <c r="H26"/>
      <c r="I26"/>
      <c r="J26"/>
      <c r="K26"/>
    </row>
    <row r="27" spans="1:11" ht="18">
      <c r="G27"/>
      <c r="H27"/>
      <c r="I27"/>
      <c r="J27"/>
      <c r="K27"/>
    </row>
    <row r="28" spans="1:11" ht="18.75" customHeight="1">
      <c r="A28" s="105" t="s">
        <v>350</v>
      </c>
      <c r="B28" s="106"/>
      <c r="C28" s="106"/>
      <c r="D28" s="106"/>
      <c r="E28" s="106"/>
      <c r="F28" s="106"/>
    </row>
    <row r="29" spans="1:11" ht="18.75" customHeight="1">
      <c r="A29" s="443" t="s">
        <v>326</v>
      </c>
      <c r="B29" s="446">
        <v>2023</v>
      </c>
      <c r="C29" s="447"/>
      <c r="D29" s="447"/>
      <c r="E29" s="447"/>
      <c r="F29" s="448"/>
      <c r="G29" s="449">
        <v>2024</v>
      </c>
      <c r="H29" s="450"/>
      <c r="I29" s="450"/>
      <c r="J29" s="451"/>
    </row>
    <row r="30" spans="1:11" ht="33.450000000000003" customHeight="1">
      <c r="A30" s="444"/>
      <c r="B30" s="129"/>
      <c r="C30" s="293" t="s">
        <v>328</v>
      </c>
      <c r="D30" s="293" t="s">
        <v>329</v>
      </c>
      <c r="E30" s="293" t="s">
        <v>330</v>
      </c>
      <c r="F30" s="293" t="s">
        <v>331</v>
      </c>
      <c r="G30" s="293" t="s">
        <v>328</v>
      </c>
      <c r="H30" s="293" t="s">
        <v>329</v>
      </c>
      <c r="I30" s="293" t="s">
        <v>330</v>
      </c>
      <c r="J30" s="293" t="s">
        <v>331</v>
      </c>
    </row>
    <row r="31" spans="1:11" ht="18.75" customHeight="1">
      <c r="A31" s="444"/>
      <c r="B31" s="300" t="s">
        <v>332</v>
      </c>
      <c r="C31" s="177">
        <v>11.899999999999999</v>
      </c>
      <c r="D31" s="177">
        <v>11.899999999999999</v>
      </c>
      <c r="E31" s="177">
        <v>0</v>
      </c>
      <c r="F31" s="178">
        <v>1</v>
      </c>
      <c r="G31" s="177">
        <v>4.423</v>
      </c>
      <c r="H31" s="177">
        <v>4.423</v>
      </c>
      <c r="I31" s="177">
        <f>G31-H31</f>
        <v>0</v>
      </c>
      <c r="J31" s="178">
        <f t="shared" ref="J31:J47" si="8">H31/G31</f>
        <v>1</v>
      </c>
    </row>
    <row r="32" spans="1:11" ht="18.75" customHeight="1">
      <c r="A32" s="444"/>
      <c r="B32" s="295" t="s">
        <v>351</v>
      </c>
      <c r="C32" s="179">
        <v>29.71</v>
      </c>
      <c r="D32" s="179">
        <v>29.71</v>
      </c>
      <c r="E32" s="180">
        <v>0</v>
      </c>
      <c r="F32" s="165">
        <v>1</v>
      </c>
      <c r="G32" s="179">
        <v>15.13</v>
      </c>
      <c r="H32" s="179">
        <v>14.21</v>
      </c>
      <c r="I32" s="180">
        <f t="shared" ref="I32:I47" si="9">G32-H32</f>
        <v>0.91999999999999993</v>
      </c>
      <c r="J32" s="165">
        <f t="shared" si="8"/>
        <v>0.93919365499008589</v>
      </c>
    </row>
    <row r="33" spans="1:10" ht="18.75" customHeight="1">
      <c r="A33" s="444"/>
      <c r="B33" s="295" t="s">
        <v>352</v>
      </c>
      <c r="C33" s="179">
        <v>4.4000000000000004</v>
      </c>
      <c r="D33" s="179">
        <v>4.4000000000000004</v>
      </c>
      <c r="E33" s="180">
        <v>0</v>
      </c>
      <c r="F33" s="165">
        <v>1</v>
      </c>
      <c r="G33" s="179">
        <v>2.83</v>
      </c>
      <c r="H33" s="179">
        <v>2.83</v>
      </c>
      <c r="I33" s="180">
        <f t="shared" si="9"/>
        <v>0</v>
      </c>
      <c r="J33" s="165">
        <f t="shared" si="8"/>
        <v>1</v>
      </c>
    </row>
    <row r="34" spans="1:10" ht="18.75" customHeight="1">
      <c r="A34" s="444"/>
      <c r="B34" s="295" t="s">
        <v>353</v>
      </c>
      <c r="C34" s="179">
        <v>3</v>
      </c>
      <c r="D34" s="179">
        <v>3</v>
      </c>
      <c r="E34" s="180">
        <v>0</v>
      </c>
      <c r="F34" s="165">
        <v>1</v>
      </c>
      <c r="G34" s="179">
        <v>0</v>
      </c>
      <c r="H34" s="179">
        <v>0</v>
      </c>
      <c r="I34" s="180">
        <f t="shared" si="9"/>
        <v>0</v>
      </c>
      <c r="J34" s="165" t="s">
        <v>23</v>
      </c>
    </row>
    <row r="35" spans="1:10" ht="18.75" customHeight="1">
      <c r="A35" s="444"/>
      <c r="B35" s="295" t="s">
        <v>354</v>
      </c>
      <c r="C35" s="179">
        <v>0</v>
      </c>
      <c r="D35" s="179">
        <v>0</v>
      </c>
      <c r="E35" s="180">
        <v>0</v>
      </c>
      <c r="F35" s="165" t="s">
        <v>22</v>
      </c>
      <c r="G35" s="179">
        <v>0</v>
      </c>
      <c r="H35" s="179">
        <v>0</v>
      </c>
      <c r="I35" s="180">
        <f t="shared" si="9"/>
        <v>0</v>
      </c>
      <c r="J35" s="165" t="s">
        <v>23</v>
      </c>
    </row>
    <row r="36" spans="1:10" ht="18.75" customHeight="1">
      <c r="A36" s="444"/>
      <c r="B36" s="295" t="s">
        <v>340</v>
      </c>
      <c r="C36" s="179">
        <v>0</v>
      </c>
      <c r="D36" s="179">
        <v>0</v>
      </c>
      <c r="E36" s="180">
        <v>0</v>
      </c>
      <c r="F36" s="165" t="s">
        <v>22</v>
      </c>
      <c r="G36" s="179">
        <v>0</v>
      </c>
      <c r="H36" s="179">
        <v>0</v>
      </c>
      <c r="I36" s="180">
        <f t="shared" si="9"/>
        <v>0</v>
      </c>
      <c r="J36" s="165" t="s">
        <v>23</v>
      </c>
    </row>
    <row r="37" spans="1:10" ht="18.75" customHeight="1">
      <c r="A37" s="444"/>
      <c r="B37" s="295" t="s">
        <v>355</v>
      </c>
      <c r="C37" s="179">
        <v>0</v>
      </c>
      <c r="D37" s="179">
        <v>0</v>
      </c>
      <c r="E37" s="180">
        <v>0</v>
      </c>
      <c r="F37" s="165" t="s">
        <v>22</v>
      </c>
      <c r="G37" s="179">
        <v>0</v>
      </c>
      <c r="H37" s="179">
        <v>0</v>
      </c>
      <c r="I37" s="180">
        <f t="shared" si="9"/>
        <v>0</v>
      </c>
      <c r="J37" s="165" t="s">
        <v>23</v>
      </c>
    </row>
    <row r="38" spans="1:10" ht="18.75" customHeight="1">
      <c r="A38" s="444"/>
      <c r="B38" s="295" t="s">
        <v>356</v>
      </c>
      <c r="C38" s="179">
        <v>0</v>
      </c>
      <c r="D38" s="179">
        <v>0</v>
      </c>
      <c r="E38" s="180">
        <v>0</v>
      </c>
      <c r="F38" s="165" t="s">
        <v>22</v>
      </c>
      <c r="G38" s="179">
        <v>0</v>
      </c>
      <c r="H38" s="179">
        <v>0</v>
      </c>
      <c r="I38" s="180">
        <f t="shared" si="9"/>
        <v>0</v>
      </c>
      <c r="J38" s="165" t="s">
        <v>23</v>
      </c>
    </row>
    <row r="39" spans="1:10" ht="18.75" customHeight="1">
      <c r="A39" s="444"/>
      <c r="B39" s="296" t="s">
        <v>108</v>
      </c>
      <c r="C39" s="166">
        <v>0</v>
      </c>
      <c r="D39" s="166">
        <v>0</v>
      </c>
      <c r="E39" s="181">
        <v>0</v>
      </c>
      <c r="F39" s="168">
        <v>1</v>
      </c>
      <c r="G39" s="166">
        <v>0</v>
      </c>
      <c r="H39" s="166">
        <v>0</v>
      </c>
      <c r="I39" s="181">
        <f t="shared" si="9"/>
        <v>0</v>
      </c>
      <c r="J39" s="168" t="s">
        <v>23</v>
      </c>
    </row>
    <row r="40" spans="1:10" ht="18.75" customHeight="1" thickBot="1">
      <c r="A40" s="445"/>
      <c r="B40" s="297" t="s">
        <v>357</v>
      </c>
      <c r="C40" s="169">
        <f>SUM(C31:C39)</f>
        <v>49.01</v>
      </c>
      <c r="D40" s="169">
        <f>SUM(D31:D39)</f>
        <v>49.01</v>
      </c>
      <c r="E40" s="169">
        <f>SUM(E31:E39)</f>
        <v>0</v>
      </c>
      <c r="F40" s="170">
        <f>+D40/C40</f>
        <v>1</v>
      </c>
      <c r="G40" s="169">
        <f>SUM(G31:G39)</f>
        <v>22.383000000000003</v>
      </c>
      <c r="H40" s="169">
        <f>SUM(H31:H39)</f>
        <v>21.463000000000001</v>
      </c>
      <c r="I40" s="169">
        <f t="shared" si="9"/>
        <v>0.92000000000000171</v>
      </c>
      <c r="J40" s="170">
        <f t="shared" si="8"/>
        <v>0.95889737747397574</v>
      </c>
    </row>
    <row r="41" spans="1:10" ht="18.75" customHeight="1" thickTop="1">
      <c r="A41" s="461" t="s">
        <v>349</v>
      </c>
      <c r="B41" s="298" t="s">
        <v>355</v>
      </c>
      <c r="C41" s="182">
        <v>6.3879999999999999</v>
      </c>
      <c r="D41" s="182">
        <v>6.3879999999999999</v>
      </c>
      <c r="E41" s="182">
        <f t="shared" ref="E41:E45" si="10">+C41-D41</f>
        <v>0</v>
      </c>
      <c r="F41" s="172">
        <f>+D41/C41</f>
        <v>1</v>
      </c>
      <c r="G41" s="182">
        <v>0</v>
      </c>
      <c r="H41" s="182">
        <v>0</v>
      </c>
      <c r="I41" s="182">
        <f t="shared" si="9"/>
        <v>0</v>
      </c>
      <c r="J41" s="172" t="s">
        <v>23</v>
      </c>
    </row>
    <row r="42" spans="1:10" ht="18.75" customHeight="1">
      <c r="A42" s="462"/>
      <c r="B42" s="295" t="s">
        <v>358</v>
      </c>
      <c r="C42" s="180">
        <v>0</v>
      </c>
      <c r="D42" s="180">
        <v>0</v>
      </c>
      <c r="E42" s="180">
        <f t="shared" si="10"/>
        <v>0</v>
      </c>
      <c r="F42" s="165" t="s">
        <v>22</v>
      </c>
      <c r="G42" s="180">
        <v>0</v>
      </c>
      <c r="H42" s="180">
        <v>0</v>
      </c>
      <c r="I42" s="180">
        <f t="shared" si="9"/>
        <v>0</v>
      </c>
      <c r="J42" s="165" t="s">
        <v>23</v>
      </c>
    </row>
    <row r="43" spans="1:10" ht="18.75" customHeight="1">
      <c r="A43" s="462"/>
      <c r="B43" s="295" t="s">
        <v>359</v>
      </c>
      <c r="C43" s="180">
        <v>0</v>
      </c>
      <c r="D43" s="180">
        <v>0</v>
      </c>
      <c r="E43" s="180">
        <f t="shared" si="10"/>
        <v>0</v>
      </c>
      <c r="F43" s="165" t="s">
        <v>22</v>
      </c>
      <c r="G43" s="180">
        <v>0</v>
      </c>
      <c r="H43" s="180">
        <v>0</v>
      </c>
      <c r="I43" s="180">
        <f t="shared" si="9"/>
        <v>0</v>
      </c>
      <c r="J43" s="165" t="s">
        <v>23</v>
      </c>
    </row>
    <row r="44" spans="1:10" ht="18.75" customHeight="1">
      <c r="A44" s="462"/>
      <c r="B44" s="295" t="s">
        <v>356</v>
      </c>
      <c r="C44" s="180">
        <v>12.705</v>
      </c>
      <c r="D44" s="180">
        <v>12.705</v>
      </c>
      <c r="E44" s="180">
        <f t="shared" si="10"/>
        <v>0</v>
      </c>
      <c r="F44" s="165">
        <f>+D44/C44</f>
        <v>1</v>
      </c>
      <c r="G44" s="180">
        <v>4.2359999999999998</v>
      </c>
      <c r="H44" s="180">
        <v>2.8759999999999999</v>
      </c>
      <c r="I44" s="180">
        <f t="shared" si="9"/>
        <v>1.3599999999999999</v>
      </c>
      <c r="J44" s="165">
        <f t="shared" si="8"/>
        <v>0.67894239848914073</v>
      </c>
    </row>
    <row r="45" spans="1:10" ht="18.75" customHeight="1">
      <c r="A45" s="462"/>
      <c r="B45" s="296" t="s">
        <v>108</v>
      </c>
      <c r="C45" s="181">
        <v>0.43</v>
      </c>
      <c r="D45" s="181">
        <v>0.43</v>
      </c>
      <c r="E45" s="181">
        <f t="shared" si="10"/>
        <v>0</v>
      </c>
      <c r="F45" s="165">
        <f>+D45/C45</f>
        <v>1</v>
      </c>
      <c r="G45" s="181">
        <v>0.57599999999999996</v>
      </c>
      <c r="H45" s="181">
        <v>0.57599999999999996</v>
      </c>
      <c r="I45" s="181">
        <f t="shared" si="9"/>
        <v>0</v>
      </c>
      <c r="J45" s="165">
        <f t="shared" si="8"/>
        <v>1</v>
      </c>
    </row>
    <row r="46" spans="1:10" ht="18.75" customHeight="1" thickBot="1">
      <c r="A46" s="463"/>
      <c r="B46" s="297" t="s">
        <v>357</v>
      </c>
      <c r="C46" s="183">
        <f>SUM(C41:C45)</f>
        <v>19.523</v>
      </c>
      <c r="D46" s="183">
        <f>SUM(D41:D45)</f>
        <v>19.523</v>
      </c>
      <c r="E46" s="183">
        <f t="shared" ref="E46" si="11">SUM(E41:E45)</f>
        <v>0</v>
      </c>
      <c r="F46" s="170">
        <f>+D46/C46</f>
        <v>1</v>
      </c>
      <c r="G46" s="183">
        <f>SUM(G41:G45)</f>
        <v>4.8119999999999994</v>
      </c>
      <c r="H46" s="183">
        <f>SUM(H41:H45)</f>
        <v>3.452</v>
      </c>
      <c r="I46" s="183">
        <f t="shared" si="9"/>
        <v>1.3599999999999994</v>
      </c>
      <c r="J46" s="170">
        <f t="shared" si="8"/>
        <v>0.71737323358270999</v>
      </c>
    </row>
    <row r="47" spans="1:10" ht="18.75" customHeight="1" thickTop="1">
      <c r="A47" s="464" t="s">
        <v>76</v>
      </c>
      <c r="B47" s="464"/>
      <c r="C47" s="176">
        <f>SUM(C46,C40)</f>
        <v>68.533000000000001</v>
      </c>
      <c r="D47" s="176">
        <f t="shared" ref="D47:E47" si="12">SUM(D46,D40)</f>
        <v>68.533000000000001</v>
      </c>
      <c r="E47" s="176">
        <f t="shared" si="12"/>
        <v>0</v>
      </c>
      <c r="F47" s="174">
        <f>+D47/C47</f>
        <v>1</v>
      </c>
      <c r="G47" s="176">
        <f>G40+G46</f>
        <v>27.195</v>
      </c>
      <c r="H47" s="176">
        <f>H40+H46</f>
        <v>24.914999999999999</v>
      </c>
      <c r="I47" s="176">
        <f t="shared" si="9"/>
        <v>2.2800000000000011</v>
      </c>
      <c r="J47" s="174">
        <f t="shared" si="8"/>
        <v>0.91616105901820188</v>
      </c>
    </row>
    <row r="50" spans="1:12" ht="17.7" customHeight="1">
      <c r="A50" s="105" t="s">
        <v>360</v>
      </c>
      <c r="B50" s="106"/>
      <c r="C50" s="106"/>
      <c r="D50" s="106"/>
      <c r="E50" s="106"/>
      <c r="F50" s="106"/>
      <c r="G50" s="106"/>
    </row>
    <row r="51" spans="1:12" ht="17.7" customHeight="1" thickBot="1">
      <c r="A51" s="4" t="s">
        <v>361</v>
      </c>
      <c r="G51" s="107"/>
    </row>
    <row r="52" spans="1:12" ht="17.7" customHeight="1">
      <c r="A52" s="465"/>
      <c r="B52" s="466"/>
      <c r="C52" s="455">
        <v>2023</v>
      </c>
      <c r="D52" s="456"/>
      <c r="E52" s="456"/>
      <c r="F52" s="457"/>
      <c r="G52" s="452">
        <v>2024</v>
      </c>
      <c r="H52" s="453"/>
      <c r="I52" s="453"/>
      <c r="J52" s="454"/>
    </row>
    <row r="53" spans="1:12" ht="23.55" customHeight="1">
      <c r="A53" s="467"/>
      <c r="B53" s="468"/>
      <c r="C53" s="330" t="s">
        <v>362</v>
      </c>
      <c r="D53" s="324" t="s">
        <v>363</v>
      </c>
      <c r="E53" s="325" t="s">
        <v>364</v>
      </c>
      <c r="F53" s="331" t="s">
        <v>357</v>
      </c>
      <c r="G53" s="304" t="s">
        <v>362</v>
      </c>
      <c r="H53" s="130" t="s">
        <v>363</v>
      </c>
      <c r="I53" s="131" t="s">
        <v>364</v>
      </c>
      <c r="J53" s="301" t="s">
        <v>357</v>
      </c>
    </row>
    <row r="54" spans="1:12" ht="17.7" customHeight="1">
      <c r="A54" s="469" t="s">
        <v>326</v>
      </c>
      <c r="B54" s="341" t="s">
        <v>365</v>
      </c>
      <c r="C54" s="309">
        <v>0</v>
      </c>
      <c r="D54" s="184">
        <v>970.96243000000004</v>
      </c>
      <c r="E54" s="185">
        <v>1041.1478300000001</v>
      </c>
      <c r="F54" s="332">
        <f>SUM(C54:E54)</f>
        <v>2012.1102600000002</v>
      </c>
      <c r="G54" s="309">
        <v>0</v>
      </c>
      <c r="H54" s="184">
        <v>772.82299999999998</v>
      </c>
      <c r="I54" s="185">
        <v>861.471</v>
      </c>
      <c r="J54" s="332">
        <f>H54+I54</f>
        <v>1634.2939999999999</v>
      </c>
    </row>
    <row r="55" spans="1:12" ht="17.7" customHeight="1">
      <c r="A55" s="470"/>
      <c r="B55" s="342" t="s">
        <v>366</v>
      </c>
      <c r="C55" s="310">
        <v>0</v>
      </c>
      <c r="D55" s="186">
        <v>49</v>
      </c>
      <c r="E55" s="187">
        <v>0</v>
      </c>
      <c r="F55" s="333">
        <f t="shared" ref="F55:F58" si="13">SUM(C55:E55)</f>
        <v>49</v>
      </c>
      <c r="G55" s="310">
        <v>0</v>
      </c>
      <c r="H55" s="186">
        <v>2.83</v>
      </c>
      <c r="I55" s="187">
        <v>0</v>
      </c>
      <c r="J55" s="333">
        <f>H55+I55</f>
        <v>2.83</v>
      </c>
    </row>
    <row r="56" spans="1:12" ht="17.7" customHeight="1">
      <c r="A56" s="471" t="s">
        <v>357</v>
      </c>
      <c r="B56" s="472"/>
      <c r="C56" s="309">
        <f>C54+C55</f>
        <v>0</v>
      </c>
      <c r="D56" s="184">
        <f>D54+D55</f>
        <v>1019.96243</v>
      </c>
      <c r="E56" s="184">
        <f>E54+E55</f>
        <v>1041.1478300000001</v>
      </c>
      <c r="F56" s="332">
        <f t="shared" ref="F56" si="14">SUM(F54:F55)</f>
        <v>2061.1102600000004</v>
      </c>
      <c r="G56" s="309">
        <v>0</v>
      </c>
      <c r="H56" s="184">
        <f>H54+H55</f>
        <v>775.65300000000002</v>
      </c>
      <c r="I56" s="184">
        <f>I54+I55</f>
        <v>861.471</v>
      </c>
      <c r="J56" s="332">
        <f>J54+J55</f>
        <v>1637.1239999999998</v>
      </c>
    </row>
    <row r="57" spans="1:12" ht="17.7" customHeight="1">
      <c r="A57" s="469" t="s">
        <v>367</v>
      </c>
      <c r="B57" s="341" t="s">
        <v>365</v>
      </c>
      <c r="C57" s="311">
        <v>0</v>
      </c>
      <c r="D57" s="188">
        <v>4.4879999999999995</v>
      </c>
      <c r="E57" s="189">
        <v>0</v>
      </c>
      <c r="F57" s="334">
        <f t="shared" si="13"/>
        <v>4.4879999999999995</v>
      </c>
      <c r="G57" s="311">
        <v>0</v>
      </c>
      <c r="H57" s="188">
        <v>0</v>
      </c>
      <c r="I57" s="189">
        <v>0</v>
      </c>
      <c r="J57" s="334">
        <f>H57+I57</f>
        <v>0</v>
      </c>
    </row>
    <row r="58" spans="1:12" ht="25.05" customHeight="1">
      <c r="A58" s="470"/>
      <c r="B58" s="342" t="s">
        <v>366</v>
      </c>
      <c r="C58" s="312">
        <v>0</v>
      </c>
      <c r="D58" s="190">
        <v>19.5</v>
      </c>
      <c r="E58" s="191">
        <v>0</v>
      </c>
      <c r="F58" s="343">
        <f t="shared" si="13"/>
        <v>19.5</v>
      </c>
      <c r="G58" s="312">
        <v>0</v>
      </c>
      <c r="H58" s="190">
        <v>0</v>
      </c>
      <c r="I58" s="191">
        <v>0</v>
      </c>
      <c r="J58" s="343">
        <f>H58+I58</f>
        <v>0</v>
      </c>
    </row>
    <row r="59" spans="1:12" ht="17.7" customHeight="1" thickBot="1">
      <c r="A59" s="473" t="s">
        <v>357</v>
      </c>
      <c r="B59" s="474"/>
      <c r="C59" s="309">
        <f>C57+C58</f>
        <v>0</v>
      </c>
      <c r="D59" s="184">
        <f>D57+D58</f>
        <v>23.988</v>
      </c>
      <c r="E59" s="184">
        <f>E57+E58</f>
        <v>0</v>
      </c>
      <c r="F59" s="344">
        <f t="shared" ref="F59" si="15">SUM(F57:F58)</f>
        <v>23.988</v>
      </c>
      <c r="G59" s="309">
        <v>0</v>
      </c>
      <c r="H59" s="184">
        <f>H57+H58</f>
        <v>0</v>
      </c>
      <c r="I59" s="184">
        <f>I57+I58</f>
        <v>0</v>
      </c>
      <c r="J59" s="344">
        <f>J57+J58</f>
        <v>0</v>
      </c>
    </row>
    <row r="60" spans="1:12" ht="17.7" customHeight="1" thickTop="1" thickBot="1">
      <c r="A60" s="477" t="s">
        <v>76</v>
      </c>
      <c r="B60" s="478"/>
      <c r="C60" s="319">
        <f>SUM(C59,C56)</f>
        <v>0</v>
      </c>
      <c r="D60" s="320">
        <f>SUM(D59,D56)</f>
        <v>1043.9504300000001</v>
      </c>
      <c r="E60" s="321">
        <f t="shared" ref="E60:F60" si="16">SUM(E59,E56)</f>
        <v>1041.1478300000001</v>
      </c>
      <c r="F60" s="345">
        <f t="shared" si="16"/>
        <v>2085.0982600000002</v>
      </c>
      <c r="G60" s="319">
        <v>0</v>
      </c>
      <c r="H60" s="320">
        <f>H56+H59</f>
        <v>775.65300000000002</v>
      </c>
      <c r="I60" s="321">
        <f>I56+I59</f>
        <v>861.471</v>
      </c>
      <c r="J60" s="345">
        <f>H60+I60</f>
        <v>1637.124</v>
      </c>
    </row>
    <row r="61" spans="1:12">
      <c r="A61" s="4" t="s">
        <v>368</v>
      </c>
      <c r="G61" s="107"/>
    </row>
    <row r="62" spans="1:12">
      <c r="G62" s="107"/>
    </row>
    <row r="63" spans="1:12" ht="17.7" customHeight="1" thickBot="1">
      <c r="A63" s="4" t="s">
        <v>369</v>
      </c>
      <c r="G63" s="107"/>
    </row>
    <row r="64" spans="1:12" ht="17.7" customHeight="1">
      <c r="A64" s="479"/>
      <c r="B64" s="480"/>
      <c r="C64" s="455">
        <v>2023</v>
      </c>
      <c r="D64" s="456"/>
      <c r="E64" s="456"/>
      <c r="F64" s="456"/>
      <c r="G64" s="457"/>
      <c r="H64" s="458">
        <v>2024</v>
      </c>
      <c r="I64" s="459"/>
      <c r="J64" s="459"/>
      <c r="K64" s="459"/>
      <c r="L64" s="460"/>
    </row>
    <row r="65" spans="1:16" ht="30.75" customHeight="1">
      <c r="A65" s="481"/>
      <c r="B65" s="482"/>
      <c r="C65" s="330" t="s">
        <v>370</v>
      </c>
      <c r="D65" s="324" t="s">
        <v>371</v>
      </c>
      <c r="E65" s="325" t="s">
        <v>372</v>
      </c>
      <c r="F65" s="326" t="s">
        <v>108</v>
      </c>
      <c r="G65" s="331" t="s">
        <v>357</v>
      </c>
      <c r="H65" s="304" t="s">
        <v>370</v>
      </c>
      <c r="I65" s="130" t="s">
        <v>371</v>
      </c>
      <c r="J65" s="131" t="s">
        <v>372</v>
      </c>
      <c r="K65" s="132" t="s">
        <v>108</v>
      </c>
      <c r="L65" s="301" t="s">
        <v>357</v>
      </c>
    </row>
    <row r="66" spans="1:16" ht="17.7" customHeight="1">
      <c r="A66" s="469" t="s">
        <v>326</v>
      </c>
      <c r="B66" s="302" t="s">
        <v>365</v>
      </c>
      <c r="C66" s="309">
        <v>819.62134499999979</v>
      </c>
      <c r="D66" s="184">
        <v>13.92770100000098</v>
      </c>
      <c r="E66" s="184">
        <v>0</v>
      </c>
      <c r="F66" s="184">
        <v>0</v>
      </c>
      <c r="G66" s="332">
        <f>SUM(C66:F66)</f>
        <v>833.54904600000077</v>
      </c>
      <c r="H66" s="305">
        <v>762</v>
      </c>
      <c r="I66" s="192">
        <v>17</v>
      </c>
      <c r="J66" s="192">
        <v>0</v>
      </c>
      <c r="K66" s="192">
        <v>0</v>
      </c>
      <c r="L66" s="313">
        <f>SUM(H66:K66)</f>
        <v>779</v>
      </c>
    </row>
    <row r="67" spans="1:16" ht="17.7" customHeight="1">
      <c r="A67" s="470"/>
      <c r="B67" s="303" t="s">
        <v>366</v>
      </c>
      <c r="C67" s="310">
        <v>0</v>
      </c>
      <c r="D67" s="186">
        <v>0</v>
      </c>
      <c r="E67" s="186">
        <v>0</v>
      </c>
      <c r="F67" s="186">
        <v>0</v>
      </c>
      <c r="G67" s="333">
        <f t="shared" ref="G67:G71" si="17">SUM(C67:F67)</f>
        <v>0</v>
      </c>
      <c r="H67" s="306">
        <v>22</v>
      </c>
      <c r="I67" s="193">
        <v>4</v>
      </c>
      <c r="J67" s="193">
        <v>0</v>
      </c>
      <c r="K67" s="193">
        <v>0</v>
      </c>
      <c r="L67" s="314">
        <f>SUM(H67:K67)</f>
        <v>26</v>
      </c>
    </row>
    <row r="68" spans="1:16" ht="17.7" customHeight="1">
      <c r="A68" s="471" t="s">
        <v>357</v>
      </c>
      <c r="B68" s="483"/>
      <c r="C68" s="311">
        <f>SUM(C66:C67)</f>
        <v>819.62134499999979</v>
      </c>
      <c r="D68" s="184">
        <f t="shared" ref="D68:F68" si="18">SUM(D66:D67)</f>
        <v>13.92770100000098</v>
      </c>
      <c r="E68" s="188">
        <f t="shared" si="18"/>
        <v>0</v>
      </c>
      <c r="F68" s="188">
        <f t="shared" si="18"/>
        <v>0</v>
      </c>
      <c r="G68" s="334">
        <f t="shared" si="17"/>
        <v>833.54904600000077</v>
      </c>
      <c r="H68" s="307">
        <f>H66+H67</f>
        <v>784</v>
      </c>
      <c r="I68" s="194">
        <f>I66+I67</f>
        <v>21</v>
      </c>
      <c r="J68" s="194"/>
      <c r="K68" s="194"/>
      <c r="L68" s="315">
        <f>L66+L67</f>
        <v>805</v>
      </c>
    </row>
    <row r="69" spans="1:16" ht="17.7" customHeight="1">
      <c r="A69" s="469" t="s">
        <v>367</v>
      </c>
      <c r="B69" s="302" t="s">
        <v>365</v>
      </c>
      <c r="C69" s="335">
        <v>0.63500000000000001</v>
      </c>
      <c r="D69" s="237">
        <v>0.12000000000000011</v>
      </c>
      <c r="E69" s="329">
        <v>0</v>
      </c>
      <c r="F69" s="184">
        <v>0</v>
      </c>
      <c r="G69" s="336">
        <f t="shared" si="17"/>
        <v>0.75500000000000012</v>
      </c>
      <c r="H69" s="305">
        <v>0.03</v>
      </c>
      <c r="I69" s="192">
        <v>0.03</v>
      </c>
      <c r="J69" s="192">
        <v>0</v>
      </c>
      <c r="K69" s="192">
        <v>0</v>
      </c>
      <c r="L69" s="316">
        <f>SUM(H69:K69)</f>
        <v>0.06</v>
      </c>
    </row>
    <row r="70" spans="1:16" ht="27" customHeight="1">
      <c r="A70" s="470"/>
      <c r="B70" s="303" t="s">
        <v>366</v>
      </c>
      <c r="C70" s="310">
        <v>0</v>
      </c>
      <c r="D70" s="190">
        <v>0</v>
      </c>
      <c r="E70" s="187">
        <v>0</v>
      </c>
      <c r="F70" s="187">
        <v>0</v>
      </c>
      <c r="G70" s="337">
        <f t="shared" si="17"/>
        <v>0</v>
      </c>
      <c r="H70" s="306">
        <v>2.8759999999999999</v>
      </c>
      <c r="I70" s="193">
        <v>1</v>
      </c>
      <c r="J70" s="195">
        <v>0</v>
      </c>
      <c r="K70" s="195">
        <v>0</v>
      </c>
      <c r="L70" s="317">
        <f>SUM(H70:K70)</f>
        <v>3.8759999999999999</v>
      </c>
    </row>
    <row r="71" spans="1:16" ht="17.7" customHeight="1" thickBot="1">
      <c r="A71" s="473" t="s">
        <v>357</v>
      </c>
      <c r="B71" s="475"/>
      <c r="C71" s="338">
        <f>SUM(C69:C70)</f>
        <v>0.63500000000000001</v>
      </c>
      <c r="D71" s="327">
        <f t="shared" ref="D71:F71" si="19">SUM(D69:D70)</f>
        <v>0.12000000000000011</v>
      </c>
      <c r="E71" s="328">
        <f t="shared" si="19"/>
        <v>0</v>
      </c>
      <c r="F71" s="328">
        <f t="shared" si="19"/>
        <v>0</v>
      </c>
      <c r="G71" s="339">
        <f t="shared" si="17"/>
        <v>0.75500000000000012</v>
      </c>
      <c r="H71" s="308">
        <f>H69+H70</f>
        <v>2.9059999999999997</v>
      </c>
      <c r="I71" s="196">
        <f>I69+I70</f>
        <v>1.03</v>
      </c>
      <c r="J71" s="197"/>
      <c r="K71" s="197"/>
      <c r="L71" s="318">
        <f>L69+L70</f>
        <v>3.9359999999999999</v>
      </c>
    </row>
    <row r="72" spans="1:16" ht="17.7" customHeight="1" thickTop="1" thickBot="1">
      <c r="A72" s="476" t="s">
        <v>76</v>
      </c>
      <c r="B72" s="476"/>
      <c r="C72" s="319">
        <f>SUM(C68,C71)</f>
        <v>820.25634499999978</v>
      </c>
      <c r="D72" s="320">
        <f t="shared" ref="D72:G72" si="20">SUM(D68,D71)</f>
        <v>14.047701000000981</v>
      </c>
      <c r="E72" s="321">
        <f t="shared" si="20"/>
        <v>0</v>
      </c>
      <c r="F72" s="322">
        <f t="shared" si="20"/>
        <v>0</v>
      </c>
      <c r="G72" s="340">
        <f t="shared" si="20"/>
        <v>834.30404600000077</v>
      </c>
      <c r="H72" s="319">
        <f>H68+H71</f>
        <v>786.90599999999995</v>
      </c>
      <c r="I72" s="320">
        <f>I68+I71</f>
        <v>22.03</v>
      </c>
      <c r="J72" s="321"/>
      <c r="K72" s="322"/>
      <c r="L72" s="323">
        <f>L68+L71</f>
        <v>808.93600000000004</v>
      </c>
    </row>
    <row r="73" spans="1:16">
      <c r="A73" s="4" t="s">
        <v>373</v>
      </c>
    </row>
    <row r="76" spans="1:16" s="346" customFormat="1" ht="18" customHeight="1">
      <c r="A76" s="406" t="s">
        <v>374</v>
      </c>
      <c r="B76" s="406"/>
      <c r="C76" s="406"/>
      <c r="D76" s="406"/>
      <c r="E76" s="406"/>
      <c r="F76" s="406"/>
      <c r="G76" s="406"/>
      <c r="H76" s="406"/>
      <c r="I76" s="406"/>
      <c r="J76" s="406"/>
      <c r="K76" s="406"/>
      <c r="L76" s="406"/>
      <c r="M76" s="406"/>
      <c r="N76" s="406"/>
      <c r="O76" s="406"/>
      <c r="P76" s="406"/>
    </row>
    <row r="77" spans="1:16">
      <c r="A77" s="442"/>
      <c r="B77" s="403">
        <v>2018</v>
      </c>
      <c r="C77" s="403"/>
      <c r="D77" s="403"/>
      <c r="E77" s="403">
        <v>2019</v>
      </c>
      <c r="F77" s="403"/>
      <c r="G77" s="403"/>
      <c r="H77" s="403">
        <v>2020</v>
      </c>
      <c r="I77" s="403"/>
      <c r="J77" s="403"/>
      <c r="K77" s="403">
        <v>2021</v>
      </c>
      <c r="L77" s="403"/>
      <c r="M77" s="403"/>
      <c r="N77" s="441">
        <v>2022</v>
      </c>
      <c r="O77" s="441"/>
      <c r="P77" s="441"/>
    </row>
    <row r="78" spans="1:16" ht="30">
      <c r="A78" s="442"/>
      <c r="B78" s="55" t="s">
        <v>375</v>
      </c>
      <c r="C78" s="55" t="s">
        <v>376</v>
      </c>
      <c r="D78" s="55" t="s">
        <v>377</v>
      </c>
      <c r="E78" s="55" t="s">
        <v>375</v>
      </c>
      <c r="F78" s="55" t="s">
        <v>376</v>
      </c>
      <c r="G78" s="55" t="s">
        <v>377</v>
      </c>
      <c r="H78" s="55" t="s">
        <v>375</v>
      </c>
      <c r="I78" s="55" t="s">
        <v>376</v>
      </c>
      <c r="J78" s="55" t="s">
        <v>377</v>
      </c>
      <c r="K78" s="55" t="s">
        <v>375</v>
      </c>
      <c r="L78" s="55" t="s">
        <v>376</v>
      </c>
      <c r="M78" s="55" t="s">
        <v>377</v>
      </c>
      <c r="N78" s="55" t="s">
        <v>375</v>
      </c>
      <c r="O78" s="55" t="s">
        <v>376</v>
      </c>
      <c r="P78" s="55" t="s">
        <v>377</v>
      </c>
    </row>
    <row r="79" spans="1:16">
      <c r="A79" s="12" t="s">
        <v>332</v>
      </c>
      <c r="B79" s="17">
        <v>671</v>
      </c>
      <c r="C79" s="17">
        <v>668</v>
      </c>
      <c r="D79" s="56">
        <v>0.996</v>
      </c>
      <c r="E79" s="17">
        <v>886</v>
      </c>
      <c r="F79" s="17">
        <v>885</v>
      </c>
      <c r="G79" s="56">
        <v>0.996</v>
      </c>
      <c r="H79" s="17">
        <v>869.74</v>
      </c>
      <c r="I79" s="17">
        <v>869.74</v>
      </c>
      <c r="J79" s="56">
        <v>1</v>
      </c>
      <c r="K79" s="17">
        <v>832.61650000000009</v>
      </c>
      <c r="L79" s="17">
        <v>832.61650000000009</v>
      </c>
      <c r="M79" s="56">
        <f>L79/K79</f>
        <v>1</v>
      </c>
      <c r="N79" s="14">
        <v>797</v>
      </c>
      <c r="O79" s="14">
        <v>797</v>
      </c>
      <c r="P79" s="135">
        <f t="shared" ref="P79:P88" si="21">O79/N79</f>
        <v>1</v>
      </c>
    </row>
    <row r="80" spans="1:16">
      <c r="A80" s="12" t="s">
        <v>378</v>
      </c>
      <c r="B80" s="17">
        <v>436</v>
      </c>
      <c r="C80" s="17">
        <v>436</v>
      </c>
      <c r="D80" s="56">
        <v>1</v>
      </c>
      <c r="E80" s="17">
        <v>429</v>
      </c>
      <c r="F80" s="17">
        <v>429</v>
      </c>
      <c r="G80" s="56">
        <v>1</v>
      </c>
      <c r="H80" s="17">
        <v>424.86</v>
      </c>
      <c r="I80" s="17">
        <v>424.45</v>
      </c>
      <c r="J80" s="56">
        <v>0.999</v>
      </c>
      <c r="K80" s="17">
        <v>455.54627600000003</v>
      </c>
      <c r="L80" s="17">
        <v>454.36127600000003</v>
      </c>
      <c r="M80" s="56">
        <f t="shared" ref="M80:M89" si="22">L80/K80</f>
        <v>0.9973987275005185</v>
      </c>
      <c r="N80" s="14">
        <v>481</v>
      </c>
      <c r="O80" s="14">
        <v>480</v>
      </c>
      <c r="P80" s="135">
        <f t="shared" si="21"/>
        <v>0.99792099792099798</v>
      </c>
    </row>
    <row r="81" spans="1:16">
      <c r="A81" s="12" t="s">
        <v>351</v>
      </c>
      <c r="B81" s="17">
        <v>848</v>
      </c>
      <c r="C81" s="17">
        <v>848</v>
      </c>
      <c r="D81" s="56">
        <v>1</v>
      </c>
      <c r="E81" s="17">
        <v>859</v>
      </c>
      <c r="F81" s="17">
        <v>858</v>
      </c>
      <c r="G81" s="56">
        <v>0.999</v>
      </c>
      <c r="H81" s="17">
        <v>858.68</v>
      </c>
      <c r="I81" s="17">
        <v>853.38</v>
      </c>
      <c r="J81" s="56">
        <v>0.99380000000000002</v>
      </c>
      <c r="K81" s="17">
        <v>878.06184899999994</v>
      </c>
      <c r="L81" s="17">
        <v>878.06184899999994</v>
      </c>
      <c r="M81" s="56">
        <f t="shared" si="22"/>
        <v>1</v>
      </c>
      <c r="N81" s="14">
        <v>968</v>
      </c>
      <c r="O81" s="14">
        <v>968</v>
      </c>
      <c r="P81" s="135">
        <f t="shared" si="21"/>
        <v>1</v>
      </c>
    </row>
    <row r="82" spans="1:16">
      <c r="A82" s="12" t="s">
        <v>352</v>
      </c>
      <c r="B82" s="17">
        <v>261</v>
      </c>
      <c r="C82" s="17">
        <v>261</v>
      </c>
      <c r="D82" s="56">
        <v>1</v>
      </c>
      <c r="E82" s="17">
        <v>266</v>
      </c>
      <c r="F82" s="17">
        <v>265</v>
      </c>
      <c r="G82" s="56">
        <v>0.996</v>
      </c>
      <c r="H82" s="17">
        <v>275.18</v>
      </c>
      <c r="I82" s="17">
        <v>267.38</v>
      </c>
      <c r="J82" s="56">
        <v>0.97330000000000005</v>
      </c>
      <c r="K82" s="17">
        <v>281.00420000000003</v>
      </c>
      <c r="L82" s="17">
        <v>281.00240000000002</v>
      </c>
      <c r="M82" s="56">
        <f t="shared" si="22"/>
        <v>0.99999359440179181</v>
      </c>
      <c r="N82" s="14">
        <v>324</v>
      </c>
      <c r="O82" s="14">
        <v>324</v>
      </c>
      <c r="P82" s="135">
        <f t="shared" si="21"/>
        <v>1</v>
      </c>
    </row>
    <row r="83" spans="1:16">
      <c r="A83" s="12" t="s">
        <v>379</v>
      </c>
      <c r="B83" s="17">
        <v>22</v>
      </c>
      <c r="C83" s="17">
        <v>19</v>
      </c>
      <c r="D83" s="56">
        <v>0.86399999999999999</v>
      </c>
      <c r="E83" s="17">
        <v>19</v>
      </c>
      <c r="F83" s="17">
        <v>16</v>
      </c>
      <c r="G83" s="56">
        <v>0.84199999999999997</v>
      </c>
      <c r="H83" s="17">
        <v>18.22</v>
      </c>
      <c r="I83" s="17">
        <v>15.17</v>
      </c>
      <c r="J83" s="56">
        <v>0.83230000000000004</v>
      </c>
      <c r="K83" s="17">
        <v>18.40043</v>
      </c>
      <c r="L83" s="17">
        <v>15.631430000000002</v>
      </c>
      <c r="M83" s="56">
        <f t="shared" si="22"/>
        <v>0.84951438634858001</v>
      </c>
      <c r="N83" s="14">
        <v>18</v>
      </c>
      <c r="O83" s="14">
        <v>16</v>
      </c>
      <c r="P83" s="135">
        <f t="shared" si="21"/>
        <v>0.88888888888888884</v>
      </c>
    </row>
    <row r="84" spans="1:16">
      <c r="A84" s="12" t="s">
        <v>337</v>
      </c>
      <c r="B84" s="17">
        <v>4</v>
      </c>
      <c r="C84" s="17">
        <v>4</v>
      </c>
      <c r="D84" s="56">
        <v>1</v>
      </c>
      <c r="E84" s="17">
        <v>4</v>
      </c>
      <c r="F84" s="17">
        <v>4</v>
      </c>
      <c r="G84" s="56">
        <v>1</v>
      </c>
      <c r="H84" s="17">
        <v>5.15</v>
      </c>
      <c r="I84" s="17">
        <v>5.07</v>
      </c>
      <c r="J84" s="56">
        <v>0.9849</v>
      </c>
      <c r="K84" s="17">
        <v>5.6269</v>
      </c>
      <c r="L84" s="17">
        <v>5.5236999999999998</v>
      </c>
      <c r="M84" s="56">
        <f t="shared" si="22"/>
        <v>0.98165952833709502</v>
      </c>
      <c r="N84" s="14">
        <v>4</v>
      </c>
      <c r="O84" s="14">
        <v>4</v>
      </c>
      <c r="P84" s="135">
        <f t="shared" si="21"/>
        <v>1</v>
      </c>
    </row>
    <row r="85" spans="1:16">
      <c r="A85" s="12" t="s">
        <v>354</v>
      </c>
      <c r="B85" s="17">
        <v>68</v>
      </c>
      <c r="C85" s="17">
        <v>50</v>
      </c>
      <c r="D85" s="56">
        <v>0.73499999999999999</v>
      </c>
      <c r="E85" s="17">
        <v>68</v>
      </c>
      <c r="F85" s="17">
        <v>46</v>
      </c>
      <c r="G85" s="56">
        <v>0.67600000000000005</v>
      </c>
      <c r="H85" s="17">
        <v>60.23</v>
      </c>
      <c r="I85" s="17">
        <v>50.23</v>
      </c>
      <c r="J85" s="56">
        <v>0.83389999999999997</v>
      </c>
      <c r="K85" s="17">
        <v>55.563990000000004</v>
      </c>
      <c r="L85" s="17">
        <v>45.519990000000007</v>
      </c>
      <c r="M85" s="56">
        <f t="shared" si="22"/>
        <v>0.81923544367494139</v>
      </c>
      <c r="N85" s="14">
        <v>58</v>
      </c>
      <c r="O85" s="14">
        <v>50</v>
      </c>
      <c r="P85" s="135">
        <f t="shared" si="21"/>
        <v>0.86206896551724133</v>
      </c>
    </row>
    <row r="86" spans="1:16">
      <c r="A86" s="12" t="s">
        <v>380</v>
      </c>
      <c r="B86" s="17">
        <v>36</v>
      </c>
      <c r="C86" s="17">
        <v>36</v>
      </c>
      <c r="D86" s="56">
        <v>1</v>
      </c>
      <c r="E86" s="17">
        <v>20</v>
      </c>
      <c r="F86" s="17">
        <v>19</v>
      </c>
      <c r="G86" s="56">
        <v>0.95</v>
      </c>
      <c r="H86" s="17">
        <v>17.18</v>
      </c>
      <c r="I86" s="17">
        <v>17.16</v>
      </c>
      <c r="J86" s="56">
        <v>0.99880000000000002</v>
      </c>
      <c r="K86" s="17">
        <v>20.6799</v>
      </c>
      <c r="L86" s="17">
        <v>20.6799</v>
      </c>
      <c r="M86" s="56">
        <f t="shared" si="22"/>
        <v>1</v>
      </c>
      <c r="N86" s="14">
        <v>4</v>
      </c>
      <c r="O86" s="14">
        <v>4</v>
      </c>
      <c r="P86" s="135">
        <f t="shared" si="21"/>
        <v>1</v>
      </c>
    </row>
    <row r="87" spans="1:16">
      <c r="A87" s="12" t="s">
        <v>381</v>
      </c>
      <c r="B87" s="17">
        <v>2</v>
      </c>
      <c r="C87" s="17">
        <v>2</v>
      </c>
      <c r="D87" s="56">
        <v>1</v>
      </c>
      <c r="E87" s="17">
        <v>3</v>
      </c>
      <c r="F87" s="17">
        <v>3</v>
      </c>
      <c r="G87" s="56">
        <v>1</v>
      </c>
      <c r="H87" s="17">
        <v>1</v>
      </c>
      <c r="I87" s="17">
        <v>0.99</v>
      </c>
      <c r="J87" s="56">
        <v>0.98899999999999999</v>
      </c>
      <c r="K87" s="17">
        <v>1.389</v>
      </c>
      <c r="L87" s="17">
        <v>1.389</v>
      </c>
      <c r="M87" s="56">
        <f t="shared" si="22"/>
        <v>1</v>
      </c>
      <c r="N87" s="14">
        <v>20</v>
      </c>
      <c r="O87" s="14">
        <v>19</v>
      </c>
      <c r="P87" s="135">
        <f t="shared" si="21"/>
        <v>0.95</v>
      </c>
    </row>
    <row r="88" spans="1:16">
      <c r="A88" s="12" t="s">
        <v>340</v>
      </c>
      <c r="B88" s="17">
        <v>2</v>
      </c>
      <c r="C88" s="17">
        <v>2</v>
      </c>
      <c r="D88" s="56">
        <v>1</v>
      </c>
      <c r="E88" s="17">
        <v>2</v>
      </c>
      <c r="F88" s="17">
        <v>2</v>
      </c>
      <c r="G88" s="56">
        <v>1</v>
      </c>
      <c r="H88" s="17">
        <v>2.67</v>
      </c>
      <c r="I88" s="17">
        <v>2.67</v>
      </c>
      <c r="J88" s="56">
        <v>1</v>
      </c>
      <c r="K88" s="17">
        <v>2.3416299999999999</v>
      </c>
      <c r="L88" s="17">
        <v>2.3416299999999999</v>
      </c>
      <c r="M88" s="56">
        <f t="shared" si="22"/>
        <v>1</v>
      </c>
      <c r="N88" s="14">
        <v>2</v>
      </c>
      <c r="O88" s="14">
        <v>2</v>
      </c>
      <c r="P88" s="135">
        <f t="shared" si="21"/>
        <v>1</v>
      </c>
    </row>
    <row r="89" spans="1:16">
      <c r="A89" s="12" t="s">
        <v>221</v>
      </c>
      <c r="B89" s="17">
        <v>0</v>
      </c>
      <c r="C89" s="17">
        <v>0</v>
      </c>
      <c r="D89" s="56" t="s">
        <v>11</v>
      </c>
      <c r="E89" s="17">
        <v>1</v>
      </c>
      <c r="F89" s="17">
        <v>1</v>
      </c>
      <c r="G89" s="56">
        <v>1</v>
      </c>
      <c r="H89" s="17">
        <v>2.95</v>
      </c>
      <c r="I89" s="17">
        <v>2.95</v>
      </c>
      <c r="J89" s="56">
        <v>1</v>
      </c>
      <c r="K89" s="17">
        <v>19.600000000000001</v>
      </c>
      <c r="L89" s="17">
        <v>19.600000000000001</v>
      </c>
      <c r="M89" s="56">
        <f t="shared" si="22"/>
        <v>1</v>
      </c>
      <c r="N89" s="14">
        <v>3</v>
      </c>
      <c r="O89" s="14">
        <v>3</v>
      </c>
      <c r="P89" s="135" t="s">
        <v>22</v>
      </c>
    </row>
    <row r="90" spans="1:16">
      <c r="A90" s="47" t="s">
        <v>76</v>
      </c>
      <c r="B90" s="17">
        <v>2350</v>
      </c>
      <c r="C90" s="17">
        <v>2326</v>
      </c>
      <c r="D90" s="56">
        <v>0.99</v>
      </c>
      <c r="E90" s="17">
        <v>2557</v>
      </c>
      <c r="F90" s="17">
        <v>2528</v>
      </c>
      <c r="G90" s="56">
        <v>0.98899999999999999</v>
      </c>
      <c r="H90" s="17">
        <v>2535.87</v>
      </c>
      <c r="I90" s="17">
        <v>2509.64</v>
      </c>
      <c r="J90" s="56">
        <v>0.98970000000000002</v>
      </c>
      <c r="K90" s="17">
        <f>SUM(K79:K89)</f>
        <v>2570.8306750000002</v>
      </c>
      <c r="L90" s="17">
        <f>SUM(L79:L89)</f>
        <v>2556.7276750000005</v>
      </c>
      <c r="M90" s="56">
        <f>L90/K90</f>
        <v>0.99451422447337978</v>
      </c>
      <c r="N90" s="199">
        <f t="shared" ref="N90:O90" si="23">SUM(N79:N89)</f>
        <v>2679</v>
      </c>
      <c r="O90" s="199">
        <f t="shared" si="23"/>
        <v>2667</v>
      </c>
      <c r="P90" s="135">
        <v>0.99551234106207931</v>
      </c>
    </row>
    <row r="91" spans="1:16" s="346" customFormat="1">
      <c r="A91" s="101" t="s">
        <v>382</v>
      </c>
      <c r="B91" s="347"/>
      <c r="C91" s="347"/>
      <c r="D91" s="347"/>
      <c r="E91" s="347"/>
      <c r="F91" s="347"/>
      <c r="G91" s="347"/>
      <c r="H91" s="347"/>
      <c r="I91" s="347"/>
      <c r="J91" s="347"/>
    </row>
  </sheetData>
  <mergeCells count="35">
    <mergeCell ref="A76:P76"/>
    <mergeCell ref="A71:B71"/>
    <mergeCell ref="A72:B72"/>
    <mergeCell ref="A60:B60"/>
    <mergeCell ref="A64:B65"/>
    <mergeCell ref="A66:A67"/>
    <mergeCell ref="A68:B68"/>
    <mergeCell ref="A69:A70"/>
    <mergeCell ref="G52:J52"/>
    <mergeCell ref="C64:G64"/>
    <mergeCell ref="H64:L64"/>
    <mergeCell ref="A4:J4"/>
    <mergeCell ref="A20:A22"/>
    <mergeCell ref="A23:B23"/>
    <mergeCell ref="A29:A40"/>
    <mergeCell ref="B29:F29"/>
    <mergeCell ref="A41:A46"/>
    <mergeCell ref="A47:B47"/>
    <mergeCell ref="A52:B53"/>
    <mergeCell ref="C52:F52"/>
    <mergeCell ref="A54:A55"/>
    <mergeCell ref="A56:B56"/>
    <mergeCell ref="A57:A58"/>
    <mergeCell ref="A59:B59"/>
    <mergeCell ref="A5:C5"/>
    <mergeCell ref="A6:A19"/>
    <mergeCell ref="B6:F6"/>
    <mergeCell ref="G6:J6"/>
    <mergeCell ref="G29:J29"/>
    <mergeCell ref="N77:P77"/>
    <mergeCell ref="A77:A78"/>
    <mergeCell ref="B77:D77"/>
    <mergeCell ref="E77:G77"/>
    <mergeCell ref="H77:J77"/>
    <mergeCell ref="K77:M77"/>
  </mergeCells>
  <phoneticPr fontId="1"/>
  <hyperlinks>
    <hyperlink ref="J1" location="Contents!A1" display="Contents" xr:uid="{2C1D5F34-C029-481C-B20E-48D933C09D4C}"/>
  </hyperlinks>
  <pageMargins left="0.25" right="0.25" top="0.75" bottom="0.75" header="0.3" footer="0.3"/>
  <pageSetup paperSize="9" scale="35"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D832F-6A4E-4F57-B397-7DD994CBAB3B}">
  <sheetPr>
    <pageSetUpPr fitToPage="1"/>
  </sheetPr>
  <dimension ref="A1:O38"/>
  <sheetViews>
    <sheetView zoomScale="76" workbookViewId="0">
      <selection activeCell="A2" sqref="A2"/>
    </sheetView>
  </sheetViews>
  <sheetFormatPr defaultColWidth="9" defaultRowHeight="14.4"/>
  <cols>
    <col min="1" max="1" width="28" style="3" customWidth="1"/>
    <col min="2" max="2" width="23.5" style="48" customWidth="1"/>
    <col min="3" max="3" width="10.5" style="3" customWidth="1"/>
    <col min="4" max="4" width="11" style="3" customWidth="1"/>
    <col min="5" max="5" width="12" style="3" customWidth="1"/>
    <col min="6" max="6" width="6" style="3" customWidth="1"/>
    <col min="7" max="7" width="9.19921875" style="3" bestFit="1" customWidth="1"/>
    <col min="8" max="8" width="9.5" style="3" customWidth="1"/>
    <col min="9" max="10" width="13.19921875" style="3" bestFit="1" customWidth="1"/>
    <col min="11" max="11" width="11.5" style="3" bestFit="1" customWidth="1"/>
    <col min="12" max="13" width="9.19921875" style="3" bestFit="1" customWidth="1"/>
    <col min="14" max="14" width="11.5" style="3" bestFit="1" customWidth="1"/>
    <col min="15" max="15" width="13.19921875" style="3" bestFit="1" customWidth="1"/>
    <col min="16" max="16384" width="9" style="3"/>
  </cols>
  <sheetData>
    <row r="1" spans="1:15" ht="18">
      <c r="O1" s="94" t="s">
        <v>28</v>
      </c>
    </row>
    <row r="2" spans="1:15" ht="18.600000000000001">
      <c r="A2" s="6" t="s">
        <v>29</v>
      </c>
      <c r="B2" s="50"/>
    </row>
    <row r="3" spans="1:15" ht="15.75" customHeight="1">
      <c r="A3" s="49"/>
      <c r="B3" s="50"/>
    </row>
    <row r="4" spans="1:15" ht="15.75" customHeight="1">
      <c r="A4" s="1" t="s">
        <v>847</v>
      </c>
      <c r="B4" s="1"/>
      <c r="C4" s="1"/>
      <c r="D4" s="51"/>
      <c r="O4" s="205" t="s">
        <v>442</v>
      </c>
    </row>
    <row r="5" spans="1:15" ht="13.5" customHeight="1">
      <c r="A5" s="484" t="s">
        <v>409</v>
      </c>
      <c r="B5" s="484" t="s">
        <v>278</v>
      </c>
      <c r="C5" s="390" t="s">
        <v>427</v>
      </c>
      <c r="D5" s="392" t="s">
        <v>428</v>
      </c>
      <c r="E5" s="484"/>
      <c r="F5" s="484"/>
      <c r="G5" s="484"/>
      <c r="H5" s="484"/>
      <c r="I5" s="390" t="s">
        <v>429</v>
      </c>
      <c r="J5" s="392" t="s">
        <v>430</v>
      </c>
      <c r="K5" s="484"/>
      <c r="L5" s="484"/>
      <c r="M5" s="484"/>
      <c r="N5" s="484"/>
      <c r="O5" s="484" t="s">
        <v>431</v>
      </c>
    </row>
    <row r="6" spans="1:15">
      <c r="A6" s="484"/>
      <c r="B6" s="484"/>
      <c r="C6" s="390"/>
      <c r="D6" s="392"/>
      <c r="E6" s="484"/>
      <c r="F6" s="484"/>
      <c r="G6" s="484"/>
      <c r="H6" s="484"/>
      <c r="I6" s="390"/>
      <c r="J6" s="392"/>
      <c r="K6" s="484"/>
      <c r="L6" s="484"/>
      <c r="M6" s="484"/>
      <c r="N6" s="484"/>
      <c r="O6" s="484"/>
    </row>
    <row r="7" spans="1:15" ht="40.5" customHeight="1">
      <c r="A7" s="484"/>
      <c r="B7" s="484"/>
      <c r="C7" s="484"/>
      <c r="D7" s="484" t="s">
        <v>432</v>
      </c>
      <c r="E7" s="484" t="s">
        <v>433</v>
      </c>
      <c r="F7" s="484" t="s">
        <v>434</v>
      </c>
      <c r="G7" s="484" t="s">
        <v>435</v>
      </c>
      <c r="H7" s="484" t="s">
        <v>436</v>
      </c>
      <c r="I7" s="484"/>
      <c r="J7" s="484" t="s">
        <v>437</v>
      </c>
      <c r="K7" s="484" t="s">
        <v>438</v>
      </c>
      <c r="L7" s="485" t="s">
        <v>439</v>
      </c>
      <c r="M7" s="484" t="s">
        <v>440</v>
      </c>
      <c r="N7" s="485" t="s">
        <v>441</v>
      </c>
      <c r="O7" s="484"/>
    </row>
    <row r="8" spans="1:15">
      <c r="A8" s="484"/>
      <c r="B8" s="484"/>
      <c r="C8" s="484"/>
      <c r="D8" s="484"/>
      <c r="E8" s="484"/>
      <c r="F8" s="484"/>
      <c r="G8" s="484"/>
      <c r="H8" s="484"/>
      <c r="I8" s="484"/>
      <c r="J8" s="484"/>
      <c r="K8" s="484"/>
      <c r="L8" s="486"/>
      <c r="M8" s="484"/>
      <c r="N8" s="486"/>
      <c r="O8" s="484"/>
    </row>
    <row r="9" spans="1:15" s="48" customFormat="1" ht="16.2" customHeight="1">
      <c r="A9" s="348" t="s">
        <v>410</v>
      </c>
      <c r="B9" s="520" t="s">
        <v>383</v>
      </c>
      <c r="C9" s="269">
        <f>SUM(D9:H9)</f>
        <v>176614</v>
      </c>
      <c r="D9" s="269">
        <v>0</v>
      </c>
      <c r="E9" s="269">
        <v>176614</v>
      </c>
      <c r="F9" s="269">
        <v>0</v>
      </c>
      <c r="G9" s="269">
        <v>0</v>
      </c>
      <c r="H9" s="269">
        <v>0</v>
      </c>
      <c r="I9" s="269">
        <f>SUM(J9:N9)</f>
        <v>151271</v>
      </c>
      <c r="J9" s="269">
        <v>151271</v>
      </c>
      <c r="K9" s="269">
        <v>0</v>
      </c>
      <c r="L9" s="269">
        <v>0</v>
      </c>
      <c r="M9" s="269">
        <v>0</v>
      </c>
      <c r="N9" s="269">
        <v>0</v>
      </c>
      <c r="O9" s="269">
        <f>C9-I9</f>
        <v>25343</v>
      </c>
    </row>
    <row r="10" spans="1:15" s="48" customFormat="1" ht="16.2" customHeight="1">
      <c r="A10" s="348" t="s">
        <v>411</v>
      </c>
      <c r="B10" s="520" t="s">
        <v>384</v>
      </c>
      <c r="C10" s="269">
        <f t="shared" ref="C10:C34" si="0">SUM(D10:H10)</f>
        <v>371285</v>
      </c>
      <c r="D10" s="269">
        <v>371285</v>
      </c>
      <c r="E10" s="269">
        <v>0</v>
      </c>
      <c r="F10" s="269">
        <v>0</v>
      </c>
      <c r="G10" s="269">
        <v>0</v>
      </c>
      <c r="H10" s="269">
        <v>0</v>
      </c>
      <c r="I10" s="269">
        <f t="shared" ref="I10:I34" si="1">SUM(J10:N10)</f>
        <v>294455.40000000002</v>
      </c>
      <c r="J10" s="269">
        <v>0</v>
      </c>
      <c r="K10" s="269">
        <v>294455.40000000002</v>
      </c>
      <c r="L10" s="269">
        <v>0</v>
      </c>
      <c r="M10" s="269">
        <v>0</v>
      </c>
      <c r="N10" s="269">
        <v>0</v>
      </c>
      <c r="O10" s="269">
        <f t="shared" ref="O10:O36" si="2">C10-I10</f>
        <v>76829.599999999977</v>
      </c>
    </row>
    <row r="11" spans="1:15" s="48" customFormat="1" ht="16.2" customHeight="1">
      <c r="A11" s="348" t="s">
        <v>412</v>
      </c>
      <c r="B11" s="520" t="s">
        <v>385</v>
      </c>
      <c r="C11" s="269">
        <f t="shared" si="0"/>
        <v>55208</v>
      </c>
      <c r="D11" s="269">
        <v>0</v>
      </c>
      <c r="E11" s="269">
        <v>55208</v>
      </c>
      <c r="F11" s="269">
        <v>0</v>
      </c>
      <c r="G11" s="269">
        <v>0</v>
      </c>
      <c r="H11" s="269">
        <v>0</v>
      </c>
      <c r="I11" s="269">
        <f t="shared" si="1"/>
        <v>44672</v>
      </c>
      <c r="J11" s="269">
        <v>44672</v>
      </c>
      <c r="K11" s="269">
        <v>0</v>
      </c>
      <c r="L11" s="269">
        <v>0</v>
      </c>
      <c r="M11" s="269">
        <v>0</v>
      </c>
      <c r="N11" s="269">
        <v>0</v>
      </c>
      <c r="O11" s="269">
        <f t="shared" si="2"/>
        <v>10536</v>
      </c>
    </row>
    <row r="12" spans="1:15" s="48" customFormat="1" ht="16.2" customHeight="1">
      <c r="A12" s="487" t="s">
        <v>413</v>
      </c>
      <c r="B12" s="520" t="s">
        <v>386</v>
      </c>
      <c r="C12" s="269">
        <f t="shared" si="0"/>
        <v>152355</v>
      </c>
      <c r="D12" s="269">
        <v>14296</v>
      </c>
      <c r="E12" s="269">
        <v>138059</v>
      </c>
      <c r="F12" s="269">
        <v>0</v>
      </c>
      <c r="G12" s="269">
        <v>0</v>
      </c>
      <c r="H12" s="269">
        <v>0</v>
      </c>
      <c r="I12" s="269">
        <f t="shared" si="1"/>
        <v>43967</v>
      </c>
      <c r="J12" s="269">
        <v>0</v>
      </c>
      <c r="K12" s="269">
        <v>38261</v>
      </c>
      <c r="L12" s="269">
        <v>0</v>
      </c>
      <c r="M12" s="269">
        <v>0</v>
      </c>
      <c r="N12" s="269">
        <v>5706</v>
      </c>
      <c r="O12" s="269">
        <f t="shared" si="2"/>
        <v>108388</v>
      </c>
    </row>
    <row r="13" spans="1:15" s="48" customFormat="1" ht="16.2" customHeight="1">
      <c r="A13" s="487"/>
      <c r="B13" s="520" t="s">
        <v>387</v>
      </c>
      <c r="C13" s="269">
        <f t="shared" si="0"/>
        <v>185320</v>
      </c>
      <c r="D13" s="269">
        <v>185320</v>
      </c>
      <c r="E13" s="269">
        <v>0</v>
      </c>
      <c r="F13" s="269">
        <v>0</v>
      </c>
      <c r="G13" s="269">
        <v>0</v>
      </c>
      <c r="H13" s="269">
        <v>0</v>
      </c>
      <c r="I13" s="269">
        <f t="shared" si="1"/>
        <v>144220</v>
      </c>
      <c r="J13" s="269">
        <v>0</v>
      </c>
      <c r="K13" s="269">
        <v>0</v>
      </c>
      <c r="L13" s="269">
        <v>0</v>
      </c>
      <c r="M13" s="269">
        <v>0</v>
      </c>
      <c r="N13" s="269">
        <v>144220</v>
      </c>
      <c r="O13" s="269">
        <f t="shared" si="2"/>
        <v>41100</v>
      </c>
    </row>
    <row r="14" spans="1:15" s="48" customFormat="1" ht="16.2" customHeight="1">
      <c r="A14" s="348" t="s">
        <v>414</v>
      </c>
      <c r="B14" s="539" t="s">
        <v>388</v>
      </c>
      <c r="C14" s="269">
        <f t="shared" si="0"/>
        <v>162734.20783879375</v>
      </c>
      <c r="D14" s="269">
        <v>162734.20783879375</v>
      </c>
      <c r="E14" s="269">
        <v>0</v>
      </c>
      <c r="F14" s="269">
        <v>0</v>
      </c>
      <c r="G14" s="269">
        <v>0</v>
      </c>
      <c r="H14" s="269">
        <v>0</v>
      </c>
      <c r="I14" s="269">
        <f t="shared" si="1"/>
        <v>97948.189785215043</v>
      </c>
      <c r="J14" s="269">
        <v>97948.189785215043</v>
      </c>
      <c r="K14" s="269">
        <v>0</v>
      </c>
      <c r="L14" s="269">
        <v>0</v>
      </c>
      <c r="M14" s="269">
        <v>0</v>
      </c>
      <c r="N14" s="269">
        <v>0</v>
      </c>
      <c r="O14" s="269">
        <f t="shared" si="2"/>
        <v>64786.018053578708</v>
      </c>
    </row>
    <row r="15" spans="1:15" s="48" customFormat="1" ht="16.2" customHeight="1">
      <c r="A15" s="488" t="s">
        <v>415</v>
      </c>
      <c r="B15" s="520" t="s">
        <v>389</v>
      </c>
      <c r="C15" s="269">
        <f t="shared" si="0"/>
        <v>606646</v>
      </c>
      <c r="D15" s="269">
        <v>606646</v>
      </c>
      <c r="E15" s="269">
        <v>0</v>
      </c>
      <c r="F15" s="269">
        <v>0</v>
      </c>
      <c r="G15" s="269">
        <v>0</v>
      </c>
      <c r="H15" s="269">
        <v>0</v>
      </c>
      <c r="I15" s="269">
        <f t="shared" si="1"/>
        <v>186531</v>
      </c>
      <c r="J15" s="269">
        <v>0</v>
      </c>
      <c r="K15" s="269">
        <v>186531</v>
      </c>
      <c r="L15" s="269">
        <v>0</v>
      </c>
      <c r="M15" s="269">
        <v>0</v>
      </c>
      <c r="N15" s="269">
        <v>0</v>
      </c>
      <c r="O15" s="269">
        <f t="shared" si="2"/>
        <v>420115</v>
      </c>
    </row>
    <row r="16" spans="1:15" s="48" customFormat="1" ht="16.2" customHeight="1">
      <c r="A16" s="490"/>
      <c r="B16" s="520" t="s">
        <v>894</v>
      </c>
      <c r="C16" s="269">
        <f t="shared" si="0"/>
        <v>112228</v>
      </c>
      <c r="D16" s="269">
        <v>112228</v>
      </c>
      <c r="E16" s="269">
        <v>0</v>
      </c>
      <c r="F16" s="269">
        <v>0</v>
      </c>
      <c r="G16" s="269">
        <v>0</v>
      </c>
      <c r="H16" s="269">
        <v>0</v>
      </c>
      <c r="I16" s="269">
        <f t="shared" si="1"/>
        <v>56912</v>
      </c>
      <c r="J16" s="269">
        <v>0</v>
      </c>
      <c r="K16" s="269">
        <v>56912</v>
      </c>
      <c r="L16" s="269">
        <v>0</v>
      </c>
      <c r="M16" s="269">
        <v>0</v>
      </c>
      <c r="N16" s="269">
        <v>0</v>
      </c>
      <c r="O16" s="269">
        <f t="shared" si="2"/>
        <v>55316</v>
      </c>
    </row>
    <row r="17" spans="1:15" s="48" customFormat="1" ht="16.2" customHeight="1">
      <c r="A17" s="348" t="s">
        <v>416</v>
      </c>
      <c r="B17" s="520" t="s">
        <v>390</v>
      </c>
      <c r="C17" s="269">
        <f t="shared" si="0"/>
        <v>32886</v>
      </c>
      <c r="D17" s="269">
        <v>0</v>
      </c>
      <c r="E17" s="269">
        <v>32886</v>
      </c>
      <c r="F17" s="269">
        <v>0</v>
      </c>
      <c r="G17" s="269">
        <v>0</v>
      </c>
      <c r="H17" s="269">
        <v>0</v>
      </c>
      <c r="I17" s="269">
        <f t="shared" si="1"/>
        <v>29923.4</v>
      </c>
      <c r="J17" s="269">
        <v>29923.4</v>
      </c>
      <c r="K17" s="269">
        <v>0</v>
      </c>
      <c r="L17" s="269">
        <v>0</v>
      </c>
      <c r="M17" s="269">
        <v>0</v>
      </c>
      <c r="N17" s="269">
        <v>0</v>
      </c>
      <c r="O17" s="269">
        <f t="shared" si="2"/>
        <v>2962.5999999999985</v>
      </c>
    </row>
    <row r="18" spans="1:15" s="48" customFormat="1" ht="16.2" customHeight="1">
      <c r="A18" s="487" t="s">
        <v>417</v>
      </c>
      <c r="B18" s="520" t="s">
        <v>391</v>
      </c>
      <c r="C18" s="269">
        <f t="shared" si="0"/>
        <v>97126</v>
      </c>
      <c r="D18" s="269">
        <v>97126</v>
      </c>
      <c r="E18" s="269">
        <v>0</v>
      </c>
      <c r="F18" s="269">
        <v>0</v>
      </c>
      <c r="G18" s="269">
        <v>0</v>
      </c>
      <c r="H18" s="269">
        <v>0</v>
      </c>
      <c r="I18" s="269">
        <f t="shared" si="1"/>
        <v>47226</v>
      </c>
      <c r="J18" s="269">
        <v>0</v>
      </c>
      <c r="K18" s="269">
        <v>47226</v>
      </c>
      <c r="L18" s="269">
        <v>0</v>
      </c>
      <c r="M18" s="269">
        <v>0</v>
      </c>
      <c r="N18" s="269">
        <v>0</v>
      </c>
      <c r="O18" s="269">
        <f t="shared" si="2"/>
        <v>49900</v>
      </c>
    </row>
    <row r="19" spans="1:15" s="48" customFormat="1" ht="16.2" customHeight="1">
      <c r="A19" s="487"/>
      <c r="B19" s="520" t="s">
        <v>392</v>
      </c>
      <c r="C19" s="269">
        <f t="shared" si="0"/>
        <v>277571</v>
      </c>
      <c r="D19" s="269">
        <v>277571</v>
      </c>
      <c r="E19" s="269">
        <v>0</v>
      </c>
      <c r="F19" s="269">
        <v>0</v>
      </c>
      <c r="G19" s="269">
        <v>0</v>
      </c>
      <c r="H19" s="269">
        <v>0</v>
      </c>
      <c r="I19" s="269">
        <f t="shared" si="1"/>
        <v>146420</v>
      </c>
      <c r="J19" s="269">
        <v>128968</v>
      </c>
      <c r="K19" s="269">
        <v>0</v>
      </c>
      <c r="L19" s="269">
        <v>0</v>
      </c>
      <c r="M19" s="269">
        <v>0</v>
      </c>
      <c r="N19" s="269">
        <v>17452</v>
      </c>
      <c r="O19" s="269">
        <f t="shared" si="2"/>
        <v>131151</v>
      </c>
    </row>
    <row r="20" spans="1:15" s="48" customFormat="1" ht="16.2" customHeight="1">
      <c r="A20" s="487" t="s">
        <v>418</v>
      </c>
      <c r="B20" s="520" t="s">
        <v>393</v>
      </c>
      <c r="C20" s="269">
        <f t="shared" si="0"/>
        <v>220930</v>
      </c>
      <c r="D20" s="269">
        <v>220930</v>
      </c>
      <c r="E20" s="269">
        <v>0</v>
      </c>
      <c r="F20" s="269">
        <v>0</v>
      </c>
      <c r="G20" s="269">
        <v>0</v>
      </c>
      <c r="H20" s="269">
        <v>0</v>
      </c>
      <c r="I20" s="269">
        <f t="shared" si="1"/>
        <v>58066</v>
      </c>
      <c r="J20" s="269">
        <v>0</v>
      </c>
      <c r="K20" s="269">
        <v>58066</v>
      </c>
      <c r="L20" s="269">
        <v>0</v>
      </c>
      <c r="M20" s="269">
        <v>0</v>
      </c>
      <c r="N20" s="269">
        <v>0</v>
      </c>
      <c r="O20" s="269">
        <f t="shared" si="2"/>
        <v>162864</v>
      </c>
    </row>
    <row r="21" spans="1:15" s="48" customFormat="1" ht="16.2" customHeight="1">
      <c r="A21" s="487"/>
      <c r="B21" s="520" t="s">
        <v>394</v>
      </c>
      <c r="C21" s="269">
        <f t="shared" si="0"/>
        <v>274816</v>
      </c>
      <c r="D21" s="269">
        <v>0</v>
      </c>
      <c r="E21" s="269">
        <v>274816</v>
      </c>
      <c r="F21" s="269">
        <v>0</v>
      </c>
      <c r="G21" s="269">
        <v>0</v>
      </c>
      <c r="H21" s="269">
        <v>0</v>
      </c>
      <c r="I21" s="269">
        <f t="shared" si="1"/>
        <v>178630.39999999999</v>
      </c>
      <c r="J21" s="269">
        <v>178630.39999999999</v>
      </c>
      <c r="K21" s="269">
        <v>0</v>
      </c>
      <c r="L21" s="269">
        <v>0</v>
      </c>
      <c r="M21" s="269">
        <v>0</v>
      </c>
      <c r="N21" s="269">
        <v>0</v>
      </c>
      <c r="O21" s="269">
        <f t="shared" si="2"/>
        <v>96185.600000000006</v>
      </c>
    </row>
    <row r="22" spans="1:15" s="48" customFormat="1" ht="16.2" customHeight="1">
      <c r="A22" s="348" t="s">
        <v>419</v>
      </c>
      <c r="B22" s="520" t="s">
        <v>395</v>
      </c>
      <c r="C22" s="269">
        <f t="shared" si="0"/>
        <v>31630.57</v>
      </c>
      <c r="D22" s="269">
        <v>0</v>
      </c>
      <c r="E22" s="269">
        <v>31630.57</v>
      </c>
      <c r="F22" s="269">
        <v>0</v>
      </c>
      <c r="G22" s="269">
        <v>0</v>
      </c>
      <c r="H22" s="269">
        <v>0</v>
      </c>
      <c r="I22" s="269">
        <f t="shared" si="1"/>
        <v>25510.71</v>
      </c>
      <c r="J22" s="269">
        <v>25510.71</v>
      </c>
      <c r="K22" s="269">
        <v>0</v>
      </c>
      <c r="L22" s="269">
        <v>0</v>
      </c>
      <c r="M22" s="269">
        <v>0</v>
      </c>
      <c r="N22" s="269">
        <v>0</v>
      </c>
      <c r="O22" s="269">
        <f t="shared" si="2"/>
        <v>6119.8600000000006</v>
      </c>
    </row>
    <row r="23" spans="1:15" s="48" customFormat="1" ht="16.2" customHeight="1">
      <c r="A23" s="348" t="s">
        <v>420</v>
      </c>
      <c r="B23" s="520" t="s">
        <v>396</v>
      </c>
      <c r="C23" s="269">
        <f t="shared" si="0"/>
        <v>60803</v>
      </c>
      <c r="D23" s="269">
        <v>0</v>
      </c>
      <c r="E23" s="269">
        <v>60803</v>
      </c>
      <c r="F23" s="269">
        <v>0</v>
      </c>
      <c r="G23" s="269">
        <v>0</v>
      </c>
      <c r="H23" s="269">
        <v>0</v>
      </c>
      <c r="I23" s="269">
        <f t="shared" si="1"/>
        <v>26248.7</v>
      </c>
      <c r="J23" s="269">
        <v>26248.7</v>
      </c>
      <c r="K23" s="269">
        <v>0</v>
      </c>
      <c r="L23" s="269">
        <v>0</v>
      </c>
      <c r="M23" s="269">
        <v>0</v>
      </c>
      <c r="N23" s="269">
        <v>0</v>
      </c>
      <c r="O23" s="269">
        <f t="shared" si="2"/>
        <v>34554.300000000003</v>
      </c>
    </row>
    <row r="24" spans="1:15" s="48" customFormat="1" ht="16.2" customHeight="1">
      <c r="A24" s="488" t="s">
        <v>421</v>
      </c>
      <c r="B24" s="520" t="s">
        <v>397</v>
      </c>
      <c r="C24" s="269">
        <f t="shared" si="0"/>
        <v>101977</v>
      </c>
      <c r="D24" s="269">
        <v>0</v>
      </c>
      <c r="E24" s="269">
        <v>101977</v>
      </c>
      <c r="F24" s="269">
        <v>0</v>
      </c>
      <c r="G24" s="269">
        <v>0</v>
      </c>
      <c r="H24" s="269">
        <v>0</v>
      </c>
      <c r="I24" s="269">
        <f t="shared" si="1"/>
        <v>62456</v>
      </c>
      <c r="J24" s="269">
        <v>62456</v>
      </c>
      <c r="K24" s="269">
        <v>0</v>
      </c>
      <c r="L24" s="269">
        <v>0</v>
      </c>
      <c r="M24" s="269">
        <v>0</v>
      </c>
      <c r="N24" s="269">
        <v>0</v>
      </c>
      <c r="O24" s="269">
        <f t="shared" si="2"/>
        <v>39521</v>
      </c>
    </row>
    <row r="25" spans="1:15" s="48" customFormat="1" ht="16.2" customHeight="1">
      <c r="A25" s="489"/>
      <c r="B25" s="520" t="s">
        <v>398</v>
      </c>
      <c r="C25" s="269">
        <f t="shared" si="0"/>
        <v>110777</v>
      </c>
      <c r="D25" s="269">
        <v>0</v>
      </c>
      <c r="E25" s="269">
        <v>110777</v>
      </c>
      <c r="F25" s="269">
        <v>0</v>
      </c>
      <c r="G25" s="269">
        <v>0</v>
      </c>
      <c r="H25" s="269">
        <v>0</v>
      </c>
      <c r="I25" s="269">
        <f t="shared" si="1"/>
        <v>55100</v>
      </c>
      <c r="J25" s="269">
        <v>55100</v>
      </c>
      <c r="K25" s="269">
        <v>0</v>
      </c>
      <c r="L25" s="269">
        <v>0</v>
      </c>
      <c r="M25" s="269">
        <v>0</v>
      </c>
      <c r="N25" s="269">
        <v>0</v>
      </c>
      <c r="O25" s="269">
        <f t="shared" si="2"/>
        <v>55677</v>
      </c>
    </row>
    <row r="26" spans="1:15" s="48" customFormat="1" ht="16.2" customHeight="1">
      <c r="A26" s="489"/>
      <c r="B26" s="520" t="s">
        <v>399</v>
      </c>
      <c r="C26" s="269">
        <f t="shared" si="0"/>
        <v>162088</v>
      </c>
      <c r="D26" s="269">
        <v>0</v>
      </c>
      <c r="E26" s="269">
        <v>162088</v>
      </c>
      <c r="F26" s="269">
        <v>0</v>
      </c>
      <c r="G26" s="269">
        <v>0</v>
      </c>
      <c r="H26" s="269">
        <v>0</v>
      </c>
      <c r="I26" s="269">
        <f t="shared" si="1"/>
        <v>118024</v>
      </c>
      <c r="J26" s="269">
        <v>118024</v>
      </c>
      <c r="K26" s="269">
        <v>0</v>
      </c>
      <c r="L26" s="269">
        <v>0</v>
      </c>
      <c r="M26" s="269">
        <v>0</v>
      </c>
      <c r="N26" s="269">
        <v>0</v>
      </c>
      <c r="O26" s="269">
        <f t="shared" si="2"/>
        <v>44064</v>
      </c>
    </row>
    <row r="27" spans="1:15" s="48" customFormat="1" ht="16.2" customHeight="1">
      <c r="A27" s="489"/>
      <c r="B27" s="520" t="s">
        <v>400</v>
      </c>
      <c r="C27" s="269">
        <f t="shared" si="0"/>
        <v>379914</v>
      </c>
      <c r="D27" s="269">
        <v>0</v>
      </c>
      <c r="E27" s="269">
        <v>379914</v>
      </c>
      <c r="F27" s="269">
        <v>0</v>
      </c>
      <c r="G27" s="269">
        <v>0</v>
      </c>
      <c r="H27" s="269">
        <v>0</v>
      </c>
      <c r="I27" s="269">
        <f t="shared" si="1"/>
        <v>264378</v>
      </c>
      <c r="J27" s="269">
        <v>264378</v>
      </c>
      <c r="K27" s="269">
        <v>0</v>
      </c>
      <c r="L27" s="269">
        <v>0</v>
      </c>
      <c r="M27" s="269">
        <v>0</v>
      </c>
      <c r="N27" s="269">
        <v>0</v>
      </c>
      <c r="O27" s="269">
        <f t="shared" si="2"/>
        <v>115536</v>
      </c>
    </row>
    <row r="28" spans="1:15" s="48" customFormat="1" ht="16.2" customHeight="1">
      <c r="A28" s="489"/>
      <c r="B28" s="520" t="s">
        <v>401</v>
      </c>
      <c r="C28" s="269">
        <f t="shared" si="0"/>
        <v>257513</v>
      </c>
      <c r="D28" s="269">
        <v>0</v>
      </c>
      <c r="E28" s="269">
        <v>257513</v>
      </c>
      <c r="F28" s="269">
        <v>0</v>
      </c>
      <c r="G28" s="269">
        <v>0</v>
      </c>
      <c r="H28" s="269">
        <v>0</v>
      </c>
      <c r="I28" s="269">
        <f t="shared" si="1"/>
        <v>209458.7</v>
      </c>
      <c r="J28" s="269">
        <v>209458.7</v>
      </c>
      <c r="K28" s="269">
        <v>0</v>
      </c>
      <c r="L28" s="269">
        <v>0</v>
      </c>
      <c r="M28" s="269">
        <v>0</v>
      </c>
      <c r="N28" s="269">
        <v>0</v>
      </c>
      <c r="O28" s="269">
        <f t="shared" si="2"/>
        <v>48054.299999999988</v>
      </c>
    </row>
    <row r="29" spans="1:15" s="48" customFormat="1" ht="16.2" customHeight="1">
      <c r="A29" s="489"/>
      <c r="B29" s="349" t="s">
        <v>402</v>
      </c>
      <c r="C29" s="269">
        <f t="shared" si="0"/>
        <v>66076</v>
      </c>
      <c r="D29" s="269">
        <v>0</v>
      </c>
      <c r="E29" s="269">
        <v>66076</v>
      </c>
      <c r="F29" s="269">
        <v>0</v>
      </c>
      <c r="G29" s="269">
        <v>0</v>
      </c>
      <c r="H29" s="269">
        <v>0</v>
      </c>
      <c r="I29" s="269">
        <f t="shared" si="1"/>
        <v>54209</v>
      </c>
      <c r="J29" s="269">
        <v>54209</v>
      </c>
      <c r="K29" s="269">
        <v>0</v>
      </c>
      <c r="L29" s="269">
        <v>0</v>
      </c>
      <c r="M29" s="269">
        <v>0</v>
      </c>
      <c r="N29" s="269">
        <v>0</v>
      </c>
      <c r="O29" s="269">
        <f t="shared" si="2"/>
        <v>11867</v>
      </c>
    </row>
    <row r="30" spans="1:15" s="48" customFormat="1" ht="16.2" customHeight="1">
      <c r="A30" s="490"/>
      <c r="B30" s="349" t="s">
        <v>403</v>
      </c>
      <c r="C30" s="269">
        <f t="shared" si="0"/>
        <v>79317</v>
      </c>
      <c r="D30" s="269">
        <v>0</v>
      </c>
      <c r="E30" s="269">
        <v>79317</v>
      </c>
      <c r="F30" s="269">
        <v>0</v>
      </c>
      <c r="G30" s="269">
        <v>0</v>
      </c>
      <c r="H30" s="269">
        <v>0</v>
      </c>
      <c r="I30" s="269">
        <f t="shared" si="1"/>
        <v>60676.2</v>
      </c>
      <c r="J30" s="269">
        <v>60676.2</v>
      </c>
      <c r="K30" s="269">
        <v>0</v>
      </c>
      <c r="L30" s="269">
        <v>0</v>
      </c>
      <c r="M30" s="269">
        <v>0</v>
      </c>
      <c r="N30" s="269">
        <v>0</v>
      </c>
      <c r="O30" s="269">
        <f t="shared" si="2"/>
        <v>18640.800000000003</v>
      </c>
    </row>
    <row r="31" spans="1:15" s="48" customFormat="1" ht="16.2" customHeight="1">
      <c r="A31" s="348" t="s">
        <v>422</v>
      </c>
      <c r="B31" s="520" t="s">
        <v>404</v>
      </c>
      <c r="C31" s="269">
        <f t="shared" si="0"/>
        <v>81012</v>
      </c>
      <c r="D31" s="269">
        <v>0</v>
      </c>
      <c r="E31" s="269">
        <v>81012</v>
      </c>
      <c r="F31" s="269">
        <v>0</v>
      </c>
      <c r="G31" s="269">
        <v>0</v>
      </c>
      <c r="H31" s="269">
        <v>0</v>
      </c>
      <c r="I31" s="269">
        <f t="shared" si="1"/>
        <v>33862</v>
      </c>
      <c r="J31" s="269">
        <v>0</v>
      </c>
      <c r="K31" s="269">
        <v>33862</v>
      </c>
      <c r="L31" s="269">
        <v>0</v>
      </c>
      <c r="M31" s="269">
        <v>0</v>
      </c>
      <c r="N31" s="269">
        <v>0</v>
      </c>
      <c r="O31" s="269">
        <f t="shared" si="2"/>
        <v>47150</v>
      </c>
    </row>
    <row r="32" spans="1:15" s="48" customFormat="1" ht="16.2" customHeight="1">
      <c r="A32" s="348" t="s">
        <v>423</v>
      </c>
      <c r="B32" s="520" t="s">
        <v>405</v>
      </c>
      <c r="C32" s="269">
        <f t="shared" si="0"/>
        <v>46061</v>
      </c>
      <c r="D32" s="269">
        <v>44853</v>
      </c>
      <c r="E32" s="269">
        <v>1208</v>
      </c>
      <c r="F32" s="269">
        <v>0</v>
      </c>
      <c r="G32" s="269">
        <v>0</v>
      </c>
      <c r="H32" s="269">
        <v>0</v>
      </c>
      <c r="I32" s="269">
        <f t="shared" si="1"/>
        <v>16713</v>
      </c>
      <c r="J32" s="269">
        <v>0</v>
      </c>
      <c r="K32" s="269">
        <v>0</v>
      </c>
      <c r="L32" s="269">
        <v>0</v>
      </c>
      <c r="M32" s="269">
        <v>0</v>
      </c>
      <c r="N32" s="269">
        <v>16713</v>
      </c>
      <c r="O32" s="269">
        <f t="shared" si="2"/>
        <v>29348</v>
      </c>
    </row>
    <row r="33" spans="1:15" s="48" customFormat="1" ht="16.2" customHeight="1">
      <c r="A33" s="348" t="s">
        <v>424</v>
      </c>
      <c r="B33" s="520" t="s">
        <v>406</v>
      </c>
      <c r="C33" s="269">
        <f t="shared" si="0"/>
        <v>150265</v>
      </c>
      <c r="D33" s="269">
        <v>0</v>
      </c>
      <c r="E33" s="269">
        <v>150265</v>
      </c>
      <c r="F33" s="269">
        <v>0</v>
      </c>
      <c r="G33" s="269">
        <v>0</v>
      </c>
      <c r="H33" s="269">
        <v>0</v>
      </c>
      <c r="I33" s="269">
        <f t="shared" si="1"/>
        <v>103734</v>
      </c>
      <c r="J33" s="269">
        <v>103734</v>
      </c>
      <c r="K33" s="269">
        <v>0</v>
      </c>
      <c r="L33" s="269">
        <v>0</v>
      </c>
      <c r="M33" s="269">
        <v>0</v>
      </c>
      <c r="N33" s="269">
        <v>0</v>
      </c>
      <c r="O33" s="269">
        <f t="shared" si="2"/>
        <v>46531</v>
      </c>
    </row>
    <row r="34" spans="1:15" s="48" customFormat="1" ht="16.2" customHeight="1">
      <c r="A34" s="348" t="s">
        <v>425</v>
      </c>
      <c r="B34" s="520" t="s">
        <v>407</v>
      </c>
      <c r="C34" s="269">
        <f t="shared" si="0"/>
        <v>133257.296</v>
      </c>
      <c r="D34" s="269">
        <v>0</v>
      </c>
      <c r="E34" s="269">
        <v>133257.296</v>
      </c>
      <c r="F34" s="269">
        <v>0</v>
      </c>
      <c r="G34" s="269">
        <v>0</v>
      </c>
      <c r="H34" s="269">
        <v>0</v>
      </c>
      <c r="I34" s="269">
        <f t="shared" si="1"/>
        <v>126598.895</v>
      </c>
      <c r="J34" s="269">
        <v>126598.895</v>
      </c>
      <c r="K34" s="269">
        <v>0</v>
      </c>
      <c r="L34" s="269">
        <v>0</v>
      </c>
      <c r="M34" s="269">
        <v>0</v>
      </c>
      <c r="N34" s="269">
        <v>0</v>
      </c>
      <c r="O34" s="269">
        <f t="shared" si="2"/>
        <v>6658.400999999998</v>
      </c>
    </row>
    <row r="35" spans="1:15" s="48" customFormat="1" ht="16.2" customHeight="1">
      <c r="A35" s="348" t="s">
        <v>426</v>
      </c>
      <c r="B35" s="520" t="s">
        <v>408</v>
      </c>
      <c r="C35" s="269" t="s">
        <v>23</v>
      </c>
      <c r="D35" s="269" t="s">
        <v>23</v>
      </c>
      <c r="E35" s="269" t="s">
        <v>23</v>
      </c>
      <c r="F35" s="269" t="s">
        <v>23</v>
      </c>
      <c r="G35" s="269" t="s">
        <v>23</v>
      </c>
      <c r="H35" s="269" t="s">
        <v>23</v>
      </c>
      <c r="I35" s="269">
        <f t="shared" ref="I35" si="3">SUM(J35:M35)</f>
        <v>0</v>
      </c>
      <c r="J35" s="269" t="s">
        <v>23</v>
      </c>
      <c r="K35" s="269" t="s">
        <v>23</v>
      </c>
      <c r="L35" s="269" t="s">
        <v>23</v>
      </c>
      <c r="M35" s="269" t="s">
        <v>23</v>
      </c>
      <c r="N35" s="269" t="s">
        <v>23</v>
      </c>
      <c r="O35" s="269" t="s">
        <v>23</v>
      </c>
    </row>
    <row r="36" spans="1:15" s="48" customFormat="1" ht="16.2" customHeight="1">
      <c r="A36" s="350" t="s">
        <v>76</v>
      </c>
      <c r="B36" s="540"/>
      <c r="C36" s="269">
        <f>SUM(C9:C35)</f>
        <v>4386410.0738387937</v>
      </c>
      <c r="D36" s="269">
        <f t="shared" ref="D36:O36" si="4">SUM(D9:D35)</f>
        <v>2092989.2078387938</v>
      </c>
      <c r="E36" s="269">
        <f t="shared" si="4"/>
        <v>2293420.8659999999</v>
      </c>
      <c r="F36" s="269">
        <f t="shared" si="4"/>
        <v>0</v>
      </c>
      <c r="G36" s="269">
        <f t="shared" si="4"/>
        <v>0</v>
      </c>
      <c r="H36" s="269">
        <f t="shared" si="4"/>
        <v>0</v>
      </c>
      <c r="I36" s="269">
        <f t="shared" si="4"/>
        <v>2637211.5947852153</v>
      </c>
      <c r="J36" s="269">
        <f t="shared" si="4"/>
        <v>1737807.194785215</v>
      </c>
      <c r="K36" s="269">
        <f t="shared" si="4"/>
        <v>715313.4</v>
      </c>
      <c r="L36" s="269">
        <f t="shared" si="4"/>
        <v>0</v>
      </c>
      <c r="M36" s="269">
        <f t="shared" si="4"/>
        <v>0</v>
      </c>
      <c r="N36" s="269">
        <f t="shared" si="4"/>
        <v>184091</v>
      </c>
      <c r="O36" s="269">
        <f t="shared" si="4"/>
        <v>1749198.479053579</v>
      </c>
    </row>
    <row r="37" spans="1:15">
      <c r="A37" s="48" t="s">
        <v>846</v>
      </c>
      <c r="O37" s="264"/>
    </row>
    <row r="38" spans="1:15">
      <c r="A38" s="48" t="s">
        <v>882</v>
      </c>
    </row>
  </sheetData>
  <mergeCells count="22">
    <mergeCell ref="A20:A21"/>
    <mergeCell ref="A24:A30"/>
    <mergeCell ref="C5:C8"/>
    <mergeCell ref="A5:A8"/>
    <mergeCell ref="B5:B8"/>
    <mergeCell ref="A12:A13"/>
    <mergeCell ref="A18:A19"/>
    <mergeCell ref="A15:A16"/>
    <mergeCell ref="D5:H6"/>
    <mergeCell ref="M7:M8"/>
    <mergeCell ref="N7:N8"/>
    <mergeCell ref="J5:N6"/>
    <mergeCell ref="O5:O8"/>
    <mergeCell ref="D7:D8"/>
    <mergeCell ref="E7:E8"/>
    <mergeCell ref="F7:F8"/>
    <mergeCell ref="G7:G8"/>
    <mergeCell ref="H7:H8"/>
    <mergeCell ref="J7:J8"/>
    <mergeCell ref="K7:K8"/>
    <mergeCell ref="L7:L8"/>
    <mergeCell ref="I5:I8"/>
  </mergeCells>
  <phoneticPr fontId="1"/>
  <hyperlinks>
    <hyperlink ref="O1" location="Contents!A1" display="Contents" xr:uid="{F7CF9276-7CCE-4163-A9CA-E3AF5C36033D}"/>
  </hyperlinks>
  <pageMargins left="0.7" right="0.7" top="0.75" bottom="0.75" header="0.3" footer="0.3"/>
  <pageSetup paperSize="8" scale="93" fitToHeight="0"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8"/>
  <sheetViews>
    <sheetView zoomScale="70" zoomScaleNormal="70" workbookViewId="0">
      <selection activeCell="N1" sqref="N1"/>
    </sheetView>
  </sheetViews>
  <sheetFormatPr defaultColWidth="8.796875" defaultRowHeight="18"/>
  <cols>
    <col min="1" max="1" width="51.69921875" customWidth="1"/>
    <col min="2" max="2" width="11" bestFit="1" customWidth="1"/>
    <col min="3" max="3" width="14.69921875" customWidth="1"/>
    <col min="4" max="4" width="14" bestFit="1" customWidth="1"/>
    <col min="5" max="5" width="6" bestFit="1" customWidth="1"/>
    <col min="6" max="6" width="12" bestFit="1" customWidth="1"/>
    <col min="7" max="7" width="9.5" bestFit="1" customWidth="1"/>
    <col min="8" max="8" width="11" bestFit="1" customWidth="1"/>
    <col min="9" max="9" width="12.5" bestFit="1" customWidth="1"/>
    <col min="10" max="10" width="12.796875" customWidth="1"/>
    <col min="11" max="11" width="12.5" bestFit="1" customWidth="1"/>
    <col min="12" max="12" width="7.5" bestFit="1" customWidth="1"/>
    <col min="13" max="13" width="17" bestFit="1" customWidth="1"/>
    <col min="14" max="14" width="9" style="100" bestFit="1" customWidth="1"/>
    <col min="23" max="23" width="9" customWidth="1"/>
  </cols>
  <sheetData>
    <row r="1" spans="1:17" s="3" customFormat="1">
      <c r="B1" s="48"/>
      <c r="N1" s="94" t="s">
        <v>28</v>
      </c>
    </row>
    <row r="2" spans="1:17" s="3" customFormat="1" ht="18.600000000000001">
      <c r="A2" s="6" t="s">
        <v>29</v>
      </c>
      <c r="B2" s="50"/>
      <c r="N2" s="48"/>
    </row>
    <row r="4" spans="1:17" s="4" customFormat="1" ht="16.2">
      <c r="A4" s="27" t="s">
        <v>443</v>
      </c>
      <c r="B4" s="27"/>
      <c r="C4" s="27"/>
      <c r="D4" s="24"/>
      <c r="N4" s="97" t="s">
        <v>444</v>
      </c>
    </row>
    <row r="5" spans="1:17" s="3" customFormat="1" ht="14.4">
      <c r="A5" s="484" t="s">
        <v>278</v>
      </c>
      <c r="B5" s="390" t="s">
        <v>445</v>
      </c>
      <c r="C5" s="392" t="s">
        <v>428</v>
      </c>
      <c r="D5" s="484"/>
      <c r="E5" s="484"/>
      <c r="F5" s="484"/>
      <c r="G5" s="484"/>
      <c r="H5" s="390" t="s">
        <v>429</v>
      </c>
      <c r="I5" s="392" t="s">
        <v>430</v>
      </c>
      <c r="J5" s="484"/>
      <c r="K5" s="484"/>
      <c r="L5" s="484"/>
      <c r="M5" s="484"/>
      <c r="N5" s="491" t="s">
        <v>431</v>
      </c>
    </row>
    <row r="6" spans="1:17" s="3" customFormat="1" ht="14.4">
      <c r="A6" s="484"/>
      <c r="B6" s="390"/>
      <c r="C6" s="392"/>
      <c r="D6" s="484"/>
      <c r="E6" s="484"/>
      <c r="F6" s="484"/>
      <c r="G6" s="484"/>
      <c r="H6" s="390"/>
      <c r="I6" s="392"/>
      <c r="J6" s="484"/>
      <c r="K6" s="484"/>
      <c r="L6" s="484"/>
      <c r="M6" s="484"/>
      <c r="N6" s="491"/>
    </row>
    <row r="7" spans="1:17" s="3" customFormat="1" ht="13.5" customHeight="1">
      <c r="A7" s="484"/>
      <c r="B7" s="484"/>
      <c r="C7" s="484" t="s">
        <v>446</v>
      </c>
      <c r="D7" s="484" t="s">
        <v>433</v>
      </c>
      <c r="E7" s="484" t="s">
        <v>434</v>
      </c>
      <c r="F7" s="484" t="s">
        <v>435</v>
      </c>
      <c r="G7" s="484" t="s">
        <v>436</v>
      </c>
      <c r="H7" s="484"/>
      <c r="I7" s="484" t="s">
        <v>437</v>
      </c>
      <c r="J7" s="485" t="s">
        <v>438</v>
      </c>
      <c r="K7" s="484" t="s">
        <v>439</v>
      </c>
      <c r="L7" s="484" t="s">
        <v>440</v>
      </c>
      <c r="M7" s="484" t="s">
        <v>441</v>
      </c>
      <c r="N7" s="491"/>
    </row>
    <row r="8" spans="1:17" s="3" customFormat="1" ht="67.2" customHeight="1">
      <c r="A8" s="484"/>
      <c r="B8" s="484"/>
      <c r="C8" s="484"/>
      <c r="D8" s="484"/>
      <c r="E8" s="484"/>
      <c r="F8" s="484"/>
      <c r="G8" s="484"/>
      <c r="H8" s="484"/>
      <c r="I8" s="484"/>
      <c r="J8" s="486"/>
      <c r="K8" s="484"/>
      <c r="L8" s="484"/>
      <c r="M8" s="484"/>
      <c r="N8" s="491"/>
    </row>
    <row r="9" spans="1:17" s="3" customFormat="1" ht="14.4">
      <c r="A9" s="351" t="s">
        <v>447</v>
      </c>
      <c r="B9" s="220">
        <f>SUM(B10:B16)</f>
        <v>1245448</v>
      </c>
      <c r="C9" s="220">
        <f>SUM(C10:C16)</f>
        <v>740771</v>
      </c>
      <c r="D9" s="220">
        <f>SUM(D10:D16)</f>
        <v>504677</v>
      </c>
      <c r="E9" s="220">
        <f t="shared" ref="E9:M9" si="0">SUM(E10:E16)</f>
        <v>0</v>
      </c>
      <c r="F9" s="220">
        <f t="shared" si="0"/>
        <v>0</v>
      </c>
      <c r="G9" s="220">
        <f t="shared" si="0"/>
        <v>0</v>
      </c>
      <c r="H9" s="220">
        <f t="shared" si="0"/>
        <v>856659</v>
      </c>
      <c r="I9" s="220">
        <f t="shared" si="0"/>
        <v>507585</v>
      </c>
      <c r="J9" s="220">
        <f>SUM(J10:J16)</f>
        <v>349074</v>
      </c>
      <c r="K9" s="221">
        <f t="shared" si="0"/>
        <v>0</v>
      </c>
      <c r="L9" s="221">
        <f t="shared" si="0"/>
        <v>0</v>
      </c>
      <c r="M9" s="221">
        <f t="shared" si="0"/>
        <v>0</v>
      </c>
      <c r="N9" s="221">
        <f>SUM(N10:N16)</f>
        <v>388789</v>
      </c>
      <c r="O9" s="95"/>
      <c r="P9" s="95"/>
      <c r="Q9" s="95"/>
    </row>
    <row r="10" spans="1:17" s="3" customFormat="1" ht="14.4">
      <c r="A10" s="53" t="s">
        <v>284</v>
      </c>
      <c r="B10" s="146">
        <f>C10+D10</f>
        <v>170106</v>
      </c>
      <c r="C10" s="146">
        <v>0</v>
      </c>
      <c r="D10" s="146">
        <v>170106</v>
      </c>
      <c r="E10" s="146">
        <v>0</v>
      </c>
      <c r="F10" s="146">
        <v>0</v>
      </c>
      <c r="G10" s="146">
        <v>0</v>
      </c>
      <c r="H10" s="146">
        <f>I10+J10+K10+L10+M10</f>
        <v>131749</v>
      </c>
      <c r="I10" s="146">
        <v>131749</v>
      </c>
      <c r="J10" s="146">
        <v>0</v>
      </c>
      <c r="K10" s="218">
        <v>0</v>
      </c>
      <c r="L10" s="218">
        <v>0</v>
      </c>
      <c r="M10" s="218">
        <v>0</v>
      </c>
      <c r="N10" s="219">
        <f>B10-H10</f>
        <v>38357</v>
      </c>
      <c r="P10" s="95"/>
      <c r="Q10" s="95"/>
    </row>
    <row r="11" spans="1:17" s="3" customFormat="1" ht="14.4">
      <c r="A11" s="53" t="s">
        <v>448</v>
      </c>
      <c r="B11" s="146">
        <f t="shared" ref="B11:B23" si="1">C11+D11</f>
        <v>170174</v>
      </c>
      <c r="C11" s="146">
        <v>104809</v>
      </c>
      <c r="D11" s="146">
        <v>65365</v>
      </c>
      <c r="E11" s="146">
        <v>0</v>
      </c>
      <c r="F11" s="146">
        <v>0</v>
      </c>
      <c r="G11" s="146">
        <v>0</v>
      </c>
      <c r="H11" s="146">
        <f t="shared" ref="H11:H16" si="2">I11+J11+K11+L11+M11</f>
        <v>125810</v>
      </c>
      <c r="I11" s="146">
        <v>0</v>
      </c>
      <c r="J11" s="146">
        <v>125810</v>
      </c>
      <c r="K11" s="218">
        <v>0</v>
      </c>
      <c r="L11" s="218">
        <v>0</v>
      </c>
      <c r="M11" s="218">
        <v>0</v>
      </c>
      <c r="N11" s="219">
        <f t="shared" ref="N11:N23" si="3">B11-H11</f>
        <v>44364</v>
      </c>
      <c r="P11" s="95"/>
      <c r="Q11" s="95"/>
    </row>
    <row r="12" spans="1:17" s="3" customFormat="1" ht="14.4">
      <c r="A12" s="53" t="s">
        <v>449</v>
      </c>
      <c r="B12" s="146">
        <f t="shared" si="1"/>
        <v>428366</v>
      </c>
      <c r="C12" s="146">
        <v>428366</v>
      </c>
      <c r="D12" s="146">
        <v>0</v>
      </c>
      <c r="E12" s="146">
        <v>0</v>
      </c>
      <c r="F12" s="146">
        <v>0</v>
      </c>
      <c r="G12" s="146">
        <v>0</v>
      </c>
      <c r="H12" s="146">
        <f t="shared" si="2"/>
        <v>223264</v>
      </c>
      <c r="I12" s="146">
        <v>0</v>
      </c>
      <c r="J12" s="146">
        <v>223264</v>
      </c>
      <c r="K12" s="218">
        <v>0</v>
      </c>
      <c r="L12" s="218">
        <v>0</v>
      </c>
      <c r="M12" s="218">
        <v>0</v>
      </c>
      <c r="N12" s="219">
        <f t="shared" si="3"/>
        <v>205102</v>
      </c>
      <c r="P12" s="95"/>
      <c r="Q12" s="95"/>
    </row>
    <row r="13" spans="1:17" s="3" customFormat="1" ht="14.4">
      <c r="A13" s="53" t="s">
        <v>450</v>
      </c>
      <c r="B13" s="146">
        <f t="shared" si="1"/>
        <v>17915</v>
      </c>
      <c r="C13" s="146">
        <v>17915</v>
      </c>
      <c r="D13" s="146">
        <v>0</v>
      </c>
      <c r="E13" s="146">
        <v>0</v>
      </c>
      <c r="F13" s="146">
        <v>0</v>
      </c>
      <c r="G13" s="146">
        <v>0</v>
      </c>
      <c r="H13" s="146">
        <v>0</v>
      </c>
      <c r="I13" s="146">
        <v>0</v>
      </c>
      <c r="J13" s="146">
        <v>0</v>
      </c>
      <c r="K13" s="218">
        <v>0</v>
      </c>
      <c r="L13" s="218">
        <v>0</v>
      </c>
      <c r="M13" s="218">
        <v>0</v>
      </c>
      <c r="N13" s="219">
        <f t="shared" si="3"/>
        <v>17915</v>
      </c>
      <c r="P13" s="95"/>
      <c r="Q13" s="95"/>
    </row>
    <row r="14" spans="1:17" s="3" customFormat="1" ht="14.4">
      <c r="A14" s="53" t="s">
        <v>285</v>
      </c>
      <c r="B14" s="146">
        <f t="shared" si="1"/>
        <v>264245</v>
      </c>
      <c r="C14" s="146">
        <v>0</v>
      </c>
      <c r="D14" s="146">
        <v>264245</v>
      </c>
      <c r="E14" s="146">
        <v>0</v>
      </c>
      <c r="F14" s="146">
        <v>0</v>
      </c>
      <c r="G14" s="146">
        <v>0</v>
      </c>
      <c r="H14" s="146">
        <f t="shared" si="2"/>
        <v>224895</v>
      </c>
      <c r="I14" s="146">
        <v>224895</v>
      </c>
      <c r="J14" s="146">
        <v>0</v>
      </c>
      <c r="K14" s="218">
        <v>0</v>
      </c>
      <c r="L14" s="218">
        <v>0</v>
      </c>
      <c r="M14" s="218">
        <v>0</v>
      </c>
      <c r="N14" s="219">
        <f t="shared" si="3"/>
        <v>39350</v>
      </c>
      <c r="P14" s="95"/>
      <c r="Q14" s="95"/>
    </row>
    <row r="15" spans="1:17" s="3" customFormat="1" ht="14.4">
      <c r="A15" s="53" t="s">
        <v>288</v>
      </c>
      <c r="B15" s="146">
        <f t="shared" si="1"/>
        <v>178068</v>
      </c>
      <c r="C15" s="146">
        <v>178068</v>
      </c>
      <c r="D15" s="146">
        <v>0</v>
      </c>
      <c r="E15" s="146">
        <v>0</v>
      </c>
      <c r="F15" s="146">
        <v>0</v>
      </c>
      <c r="G15" s="146">
        <v>0</v>
      </c>
      <c r="H15" s="146">
        <f t="shared" si="2"/>
        <v>134545</v>
      </c>
      <c r="I15" s="146">
        <v>134545</v>
      </c>
      <c r="J15" s="146">
        <v>0</v>
      </c>
      <c r="K15" s="218">
        <v>0</v>
      </c>
      <c r="L15" s="218">
        <v>0</v>
      </c>
      <c r="M15" s="218">
        <v>0</v>
      </c>
      <c r="N15" s="219">
        <f t="shared" si="3"/>
        <v>43523</v>
      </c>
      <c r="O15" s="95"/>
      <c r="P15" s="95"/>
      <c r="Q15" s="95"/>
    </row>
    <row r="16" spans="1:17" s="3" customFormat="1" ht="14.4">
      <c r="A16" s="53" t="s">
        <v>294</v>
      </c>
      <c r="B16" s="146">
        <f>C16+D16</f>
        <v>16574</v>
      </c>
      <c r="C16" s="146">
        <v>11613</v>
      </c>
      <c r="D16" s="146">
        <v>4961</v>
      </c>
      <c r="E16" s="146">
        <v>0</v>
      </c>
      <c r="F16" s="146">
        <v>0</v>
      </c>
      <c r="G16" s="146">
        <v>0</v>
      </c>
      <c r="H16" s="146">
        <f t="shared" si="2"/>
        <v>16396</v>
      </c>
      <c r="I16" s="146">
        <v>16396</v>
      </c>
      <c r="J16" s="146">
        <v>0</v>
      </c>
      <c r="K16" s="218">
        <v>0</v>
      </c>
      <c r="L16" s="218">
        <v>0</v>
      </c>
      <c r="M16" s="218">
        <v>0</v>
      </c>
      <c r="N16" s="219">
        <f t="shared" si="3"/>
        <v>178</v>
      </c>
      <c r="P16" s="95"/>
      <c r="Q16" s="95"/>
    </row>
    <row r="17" spans="1:17" s="3" customFormat="1" ht="14.4">
      <c r="A17" s="52" t="s">
        <v>451</v>
      </c>
      <c r="B17" s="220">
        <f>SUM(B18:B23)</f>
        <v>409499</v>
      </c>
      <c r="C17" s="220">
        <f>SUM(C18:C23)</f>
        <v>159994</v>
      </c>
      <c r="D17" s="220">
        <f t="shared" ref="D17:J17" si="4">SUM(D18:D23)</f>
        <v>249505</v>
      </c>
      <c r="E17" s="220">
        <f t="shared" si="4"/>
        <v>0</v>
      </c>
      <c r="F17" s="220">
        <f t="shared" si="4"/>
        <v>0</v>
      </c>
      <c r="G17" s="220">
        <f t="shared" si="4"/>
        <v>0</v>
      </c>
      <c r="H17" s="220">
        <f t="shared" si="4"/>
        <v>227304</v>
      </c>
      <c r="I17" s="220">
        <f>SUM(I18:I23)</f>
        <v>100873</v>
      </c>
      <c r="J17" s="225">
        <f t="shared" si="4"/>
        <v>126431</v>
      </c>
      <c r="K17" s="226">
        <v>0</v>
      </c>
      <c r="L17" s="226">
        <v>0</v>
      </c>
      <c r="M17" s="226">
        <v>0</v>
      </c>
      <c r="N17" s="221">
        <f t="shared" ref="N17" si="5">SUM(N18:N23)</f>
        <v>182195</v>
      </c>
      <c r="P17" s="95"/>
      <c r="Q17" s="95"/>
    </row>
    <row r="18" spans="1:17" s="3" customFormat="1" ht="14.4">
      <c r="A18" s="53" t="s">
        <v>289</v>
      </c>
      <c r="B18" s="146">
        <f t="shared" si="1"/>
        <v>71944</v>
      </c>
      <c r="C18" s="146">
        <v>0</v>
      </c>
      <c r="D18" s="146">
        <v>71944</v>
      </c>
      <c r="E18" s="146">
        <v>0</v>
      </c>
      <c r="F18" s="146">
        <v>0</v>
      </c>
      <c r="G18" s="146">
        <v>0</v>
      </c>
      <c r="H18" s="146">
        <f t="shared" ref="H18:H23" si="6">I18+J18+K18+L18+M18</f>
        <v>40362</v>
      </c>
      <c r="I18" s="146">
        <v>40362</v>
      </c>
      <c r="J18" s="146">
        <v>0</v>
      </c>
      <c r="K18" s="218">
        <v>0</v>
      </c>
      <c r="L18" s="218">
        <v>0</v>
      </c>
      <c r="M18" s="218">
        <v>0</v>
      </c>
      <c r="N18" s="219">
        <f t="shared" si="3"/>
        <v>31582</v>
      </c>
      <c r="P18" s="95"/>
      <c r="Q18" s="95"/>
    </row>
    <row r="19" spans="1:17" s="3" customFormat="1" ht="14.4">
      <c r="A19" s="53" t="s">
        <v>290</v>
      </c>
      <c r="B19" s="146">
        <f t="shared" si="1"/>
        <v>67425</v>
      </c>
      <c r="C19" s="146">
        <v>67425</v>
      </c>
      <c r="D19" s="146">
        <v>0</v>
      </c>
      <c r="E19" s="146">
        <v>0</v>
      </c>
      <c r="F19" s="146">
        <v>0</v>
      </c>
      <c r="G19" s="146">
        <v>0</v>
      </c>
      <c r="H19" s="146">
        <f t="shared" si="6"/>
        <v>24823</v>
      </c>
      <c r="I19" s="146">
        <v>0</v>
      </c>
      <c r="J19" s="146">
        <v>24823</v>
      </c>
      <c r="K19" s="218">
        <v>0</v>
      </c>
      <c r="L19" s="218">
        <v>0</v>
      </c>
      <c r="M19" s="218">
        <v>0</v>
      </c>
      <c r="N19" s="219">
        <f t="shared" si="3"/>
        <v>42602</v>
      </c>
      <c r="P19" s="95"/>
      <c r="Q19" s="95"/>
    </row>
    <row r="20" spans="1:17" s="3" customFormat="1" ht="14.4">
      <c r="A20" s="53" t="s">
        <v>291</v>
      </c>
      <c r="B20" s="146">
        <f t="shared" si="1"/>
        <v>58076</v>
      </c>
      <c r="C20" s="146">
        <v>15</v>
      </c>
      <c r="D20" s="146">
        <v>58061</v>
      </c>
      <c r="E20" s="146">
        <v>0</v>
      </c>
      <c r="F20" s="146">
        <v>0</v>
      </c>
      <c r="G20" s="146">
        <v>0</v>
      </c>
      <c r="H20" s="146">
        <f t="shared" si="6"/>
        <v>27601</v>
      </c>
      <c r="I20" s="146">
        <v>27601</v>
      </c>
      <c r="J20" s="146">
        <v>0</v>
      </c>
      <c r="K20" s="218">
        <v>0</v>
      </c>
      <c r="L20" s="218">
        <v>0</v>
      </c>
      <c r="M20" s="218">
        <v>0</v>
      </c>
      <c r="N20" s="219">
        <f t="shared" si="3"/>
        <v>30475</v>
      </c>
      <c r="P20" s="95"/>
      <c r="Q20" s="95"/>
    </row>
    <row r="21" spans="1:17" s="3" customFormat="1" ht="14.4">
      <c r="A21" s="53" t="s">
        <v>292</v>
      </c>
      <c r="B21" s="146">
        <f t="shared" si="1"/>
        <v>102850</v>
      </c>
      <c r="C21" s="146">
        <v>0</v>
      </c>
      <c r="D21" s="146">
        <v>102850</v>
      </c>
      <c r="E21" s="146">
        <v>0</v>
      </c>
      <c r="F21" s="146">
        <v>0</v>
      </c>
      <c r="G21" s="146">
        <v>0</v>
      </c>
      <c r="H21" s="146">
        <f t="shared" si="6"/>
        <v>55717</v>
      </c>
      <c r="I21" s="146">
        <v>4785</v>
      </c>
      <c r="J21" s="146">
        <v>50932</v>
      </c>
      <c r="K21" s="218">
        <v>0</v>
      </c>
      <c r="L21" s="218">
        <v>0</v>
      </c>
      <c r="M21" s="218">
        <v>0</v>
      </c>
      <c r="N21" s="219">
        <f t="shared" si="3"/>
        <v>47133</v>
      </c>
      <c r="P21" s="95"/>
      <c r="Q21" s="95"/>
    </row>
    <row r="22" spans="1:17" s="3" customFormat="1" ht="14.4">
      <c r="A22" s="53" t="s">
        <v>452</v>
      </c>
      <c r="B22" s="146">
        <f t="shared" ref="B22" si="7">C22+D22</f>
        <v>46280</v>
      </c>
      <c r="C22" s="146">
        <v>29630</v>
      </c>
      <c r="D22" s="146">
        <v>16650</v>
      </c>
      <c r="E22" s="146">
        <v>0</v>
      </c>
      <c r="F22" s="146">
        <v>0</v>
      </c>
      <c r="G22" s="146">
        <v>0</v>
      </c>
      <c r="H22" s="146">
        <f t="shared" ref="H22" si="8">I22+J22+K22+L22+M22</f>
        <v>28125</v>
      </c>
      <c r="I22" s="146">
        <v>28125</v>
      </c>
      <c r="J22" s="146">
        <v>0</v>
      </c>
      <c r="K22" s="218">
        <v>0</v>
      </c>
      <c r="L22" s="218">
        <v>0</v>
      </c>
      <c r="M22" s="218">
        <v>0</v>
      </c>
      <c r="N22" s="219">
        <f t="shared" ref="N22" si="9">B22-H22</f>
        <v>18155</v>
      </c>
      <c r="P22" s="95"/>
      <c r="Q22" s="95"/>
    </row>
    <row r="23" spans="1:17" s="3" customFormat="1" ht="14.4">
      <c r="A23" s="53" t="s">
        <v>453</v>
      </c>
      <c r="B23" s="146">
        <f t="shared" si="1"/>
        <v>62924</v>
      </c>
      <c r="C23" s="146">
        <v>62924</v>
      </c>
      <c r="D23" s="146">
        <v>0</v>
      </c>
      <c r="E23" s="146">
        <v>0</v>
      </c>
      <c r="F23" s="146">
        <v>0</v>
      </c>
      <c r="G23" s="146">
        <v>0</v>
      </c>
      <c r="H23" s="146">
        <f t="shared" si="6"/>
        <v>50676</v>
      </c>
      <c r="I23" s="146">
        <v>0</v>
      </c>
      <c r="J23" s="146">
        <v>50676</v>
      </c>
      <c r="K23" s="218">
        <v>0</v>
      </c>
      <c r="L23" s="218">
        <v>0</v>
      </c>
      <c r="M23" s="218">
        <v>0</v>
      </c>
      <c r="N23" s="219">
        <f t="shared" si="3"/>
        <v>12248</v>
      </c>
      <c r="P23" s="95"/>
      <c r="Q23" s="95"/>
    </row>
    <row r="24" spans="1:17" s="3" customFormat="1" ht="14.4">
      <c r="A24" s="350" t="s">
        <v>76</v>
      </c>
      <c r="B24" s="220">
        <f>B9+B17</f>
        <v>1654947</v>
      </c>
      <c r="C24" s="220">
        <f t="shared" ref="C24:M24" si="10">C9+C17</f>
        <v>900765</v>
      </c>
      <c r="D24" s="220">
        <f t="shared" si="10"/>
        <v>754182</v>
      </c>
      <c r="E24" s="220">
        <f t="shared" si="10"/>
        <v>0</v>
      </c>
      <c r="F24" s="220">
        <f t="shared" si="10"/>
        <v>0</v>
      </c>
      <c r="G24" s="220">
        <f t="shared" si="10"/>
        <v>0</v>
      </c>
      <c r="H24" s="220">
        <f t="shared" si="10"/>
        <v>1083963</v>
      </c>
      <c r="I24" s="220">
        <f t="shared" si="10"/>
        <v>608458</v>
      </c>
      <c r="J24" s="220">
        <f t="shared" si="10"/>
        <v>475505</v>
      </c>
      <c r="K24" s="220">
        <f t="shared" si="10"/>
        <v>0</v>
      </c>
      <c r="L24" s="220">
        <f t="shared" si="10"/>
        <v>0</v>
      </c>
      <c r="M24" s="220">
        <f t="shared" si="10"/>
        <v>0</v>
      </c>
      <c r="N24" s="220">
        <f>B24-H24</f>
        <v>570984</v>
      </c>
      <c r="P24" s="95"/>
      <c r="Q24" s="95"/>
    </row>
    <row r="25" spans="1:17" s="4" customFormat="1" ht="15">
      <c r="B25" s="37"/>
      <c r="N25" s="37"/>
    </row>
    <row r="26" spans="1:17" s="4" customFormat="1" ht="15">
      <c r="B26" s="37"/>
      <c r="N26" s="37"/>
    </row>
    <row r="28" spans="1:17">
      <c r="C28" s="145"/>
    </row>
  </sheetData>
  <mergeCells count="16">
    <mergeCell ref="B5:B8"/>
    <mergeCell ref="C5:G6"/>
    <mergeCell ref="H5:H8"/>
    <mergeCell ref="A5:A8"/>
    <mergeCell ref="N5:N8"/>
    <mergeCell ref="C7:C8"/>
    <mergeCell ref="D7:D8"/>
    <mergeCell ref="E7:E8"/>
    <mergeCell ref="F7:F8"/>
    <mergeCell ref="G7:G8"/>
    <mergeCell ref="I7:I8"/>
    <mergeCell ref="J7:J8"/>
    <mergeCell ref="K7:K8"/>
    <mergeCell ref="L7:L8"/>
    <mergeCell ref="I5:M6"/>
    <mergeCell ref="M7:M8"/>
  </mergeCells>
  <phoneticPr fontId="1"/>
  <hyperlinks>
    <hyperlink ref="N1" location="Contents!A1" display="Contents" xr:uid="{5C58F709-4705-4298-93BA-9BA7B5F2F5E1}"/>
  </hyperlinks>
  <pageMargins left="0.7" right="0.7" top="0.75" bottom="0.75" header="0.3" footer="0.3"/>
  <pageSetup paperSize="9" scale="5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8D33-39E8-4FCF-86CC-C901BE1FB4B0}">
  <sheetPr>
    <pageSetUpPr fitToPage="1"/>
  </sheetPr>
  <dimension ref="A1:L41"/>
  <sheetViews>
    <sheetView zoomScale="64" zoomScaleNormal="64" workbookViewId="0">
      <selection activeCell="A2" sqref="A2"/>
    </sheetView>
  </sheetViews>
  <sheetFormatPr defaultColWidth="9" defaultRowHeight="15"/>
  <cols>
    <col min="1" max="1" width="18" style="4" customWidth="1"/>
    <col min="2" max="2" width="11" style="4" customWidth="1"/>
    <col min="3" max="3" width="28.5" style="4" customWidth="1"/>
    <col min="4" max="4" width="13" style="4" customWidth="1"/>
    <col min="5" max="5" width="12.5" style="4" customWidth="1"/>
    <col min="6" max="6" width="16" style="4" customWidth="1"/>
    <col min="7" max="7" width="18" style="4" customWidth="1"/>
    <col min="8" max="8" width="19" style="4" customWidth="1"/>
    <col min="9" max="9" width="11.69921875" style="4" customWidth="1"/>
    <col min="10" max="10" width="17.19921875" style="4" customWidth="1"/>
    <col min="11" max="11" width="26.19921875" style="57" customWidth="1"/>
    <col min="12" max="12" width="32" style="4" customWidth="1"/>
    <col min="13" max="16384" width="9" style="4"/>
  </cols>
  <sheetData>
    <row r="1" spans="1:12" ht="18">
      <c r="G1"/>
      <c r="H1"/>
      <c r="I1"/>
      <c r="K1" s="94" t="s">
        <v>28</v>
      </c>
    </row>
    <row r="2" spans="1:12" ht="18.600000000000001">
      <c r="A2" s="6" t="s">
        <v>29</v>
      </c>
    </row>
    <row r="3" spans="1:12" ht="15.75" customHeight="1">
      <c r="A3" s="6"/>
    </row>
    <row r="4" spans="1:12" ht="16.2">
      <c r="A4" s="27" t="s">
        <v>482</v>
      </c>
    </row>
    <row r="5" spans="1:12" ht="15.75" customHeight="1">
      <c r="A5" s="379" t="s">
        <v>62</v>
      </c>
      <c r="B5" s="379"/>
      <c r="C5" s="374"/>
      <c r="D5" s="24"/>
      <c r="E5" s="24"/>
      <c r="F5" s="24"/>
      <c r="I5" s="24"/>
      <c r="J5" s="24"/>
    </row>
    <row r="6" spans="1:12" s="54" customFormat="1" ht="68.55" customHeight="1">
      <c r="A6" s="32" t="s">
        <v>483</v>
      </c>
      <c r="B6" s="9" t="s">
        <v>409</v>
      </c>
      <c r="C6" s="32" t="s">
        <v>278</v>
      </c>
      <c r="D6" s="9" t="s">
        <v>484</v>
      </c>
      <c r="E6" s="9" t="s">
        <v>485</v>
      </c>
      <c r="F6" s="9" t="s">
        <v>486</v>
      </c>
      <c r="G6" s="9" t="s">
        <v>487</v>
      </c>
      <c r="H6" s="9" t="s">
        <v>488</v>
      </c>
      <c r="I6" s="9" t="s">
        <v>489</v>
      </c>
      <c r="J6" s="9" t="s">
        <v>490</v>
      </c>
      <c r="K6" s="276" t="s">
        <v>135</v>
      </c>
      <c r="L6" s="141"/>
    </row>
    <row r="7" spans="1:12" s="37" customFormat="1" ht="21.75" customHeight="1">
      <c r="A7" s="108"/>
      <c r="B7" s="352" t="s">
        <v>454</v>
      </c>
      <c r="C7" s="14" t="s">
        <v>456</v>
      </c>
      <c r="D7" s="265">
        <f>'E9.CO2 emissions (Scope1+2)'!F7</f>
        <v>20137.599999999999</v>
      </c>
      <c r="E7" s="44">
        <f>'E6.Environmental impacts'!G21</f>
        <v>89866</v>
      </c>
      <c r="F7" s="267" t="s">
        <v>23</v>
      </c>
      <c r="G7" s="266">
        <f>'E10.Energy use (Scope1+2)'!G6+'E10.Energy use (Scope1+2)'!G7</f>
        <v>28071.859711257042</v>
      </c>
      <c r="H7" s="267">
        <f>'E10.Energy use (Scope1+2)'!G8</f>
        <v>8.8999999999999996E-2</v>
      </c>
      <c r="I7" s="68">
        <f>'E22.Water data in Japan'!B24</f>
        <v>1654947</v>
      </c>
      <c r="J7" s="268">
        <f>'E17.Water used'!G8</f>
        <v>5.2850000000000001</v>
      </c>
      <c r="K7" s="277">
        <f>'E19.Waste generated'!G6</f>
        <v>2412</v>
      </c>
    </row>
    <row r="8" spans="1:12" s="37" customFormat="1" ht="21.75" customHeight="1">
      <c r="A8" s="493" t="s">
        <v>474</v>
      </c>
      <c r="B8" s="14" t="s">
        <v>410</v>
      </c>
      <c r="C8" s="521" t="s">
        <v>457</v>
      </c>
      <c r="D8" s="522">
        <v>7784.5065099999993</v>
      </c>
      <c r="E8" s="522">
        <v>11347.691999999999</v>
      </c>
      <c r="F8" s="523">
        <v>0.46641261881695101</v>
      </c>
      <c r="G8" s="524">
        <v>1098.227568</v>
      </c>
      <c r="H8" s="523">
        <v>4.5139328424480603E-2</v>
      </c>
      <c r="I8" s="237">
        <v>176614</v>
      </c>
      <c r="J8" s="525">
        <v>7.2591852387020186</v>
      </c>
      <c r="K8" s="526">
        <v>16.352</v>
      </c>
    </row>
    <row r="9" spans="1:12" s="37" customFormat="1" ht="21.75" customHeight="1">
      <c r="A9" s="493"/>
      <c r="B9" s="14" t="s">
        <v>412</v>
      </c>
      <c r="C9" s="521" t="s">
        <v>458</v>
      </c>
      <c r="D9" s="522">
        <v>2228.7991460000003</v>
      </c>
      <c r="E9" s="522">
        <v>4092.13</v>
      </c>
      <c r="F9" s="523">
        <v>0.362544585524051</v>
      </c>
      <c r="G9" s="524">
        <v>232.85480400000003</v>
      </c>
      <c r="H9" s="523">
        <v>2.0629903840656123E-2</v>
      </c>
      <c r="I9" s="237">
        <v>55208</v>
      </c>
      <c r="J9" s="525">
        <v>4.8911841700072607</v>
      </c>
      <c r="K9" s="526">
        <v>78</v>
      </c>
    </row>
    <row r="10" spans="1:12" s="37" customFormat="1" ht="21.75" customHeight="1">
      <c r="A10" s="493"/>
      <c r="B10" s="494" t="s">
        <v>413</v>
      </c>
      <c r="C10" s="521" t="s">
        <v>386</v>
      </c>
      <c r="D10" s="522">
        <v>4847.2411000000002</v>
      </c>
      <c r="E10" s="522">
        <v>8560</v>
      </c>
      <c r="F10" s="523">
        <v>0.27443463739586149</v>
      </c>
      <c r="G10" s="524">
        <v>570.02450339999996</v>
      </c>
      <c r="H10" s="523">
        <v>1.8275054660903622E-2</v>
      </c>
      <c r="I10" s="237">
        <v>152355</v>
      </c>
      <c r="J10" s="525">
        <v>4.8845197640708502</v>
      </c>
      <c r="K10" s="527">
        <v>119.02</v>
      </c>
    </row>
    <row r="11" spans="1:12" s="37" customFormat="1" ht="21.75" customHeight="1">
      <c r="A11" s="493"/>
      <c r="B11" s="495"/>
      <c r="C11" s="521" t="s">
        <v>459</v>
      </c>
      <c r="D11" s="522">
        <v>6742.608400000001</v>
      </c>
      <c r="E11" s="522">
        <v>9960.6</v>
      </c>
      <c r="F11" s="523">
        <v>0.33125469300761312</v>
      </c>
      <c r="G11" s="524">
        <v>1058.680038</v>
      </c>
      <c r="H11" s="523">
        <v>3.5207992588898077E-2</v>
      </c>
      <c r="I11" s="237">
        <v>185320</v>
      </c>
      <c r="J11" s="525">
        <v>6.1630945633968697</v>
      </c>
      <c r="K11" s="527">
        <v>35.9</v>
      </c>
    </row>
    <row r="12" spans="1:12" s="37" customFormat="1" ht="60" customHeight="1">
      <c r="A12" s="493"/>
      <c r="B12" s="38" t="s">
        <v>455</v>
      </c>
      <c r="C12" s="528" t="s">
        <v>460</v>
      </c>
      <c r="D12" s="522">
        <v>5318.5334936389363</v>
      </c>
      <c r="E12" s="522">
        <v>6883.7731284365727</v>
      </c>
      <c r="F12" s="523">
        <v>0.29006835044771545</v>
      </c>
      <c r="G12" s="524">
        <v>607.63444781496491</v>
      </c>
      <c r="H12" s="523">
        <v>2.5604493155765295E-2</v>
      </c>
      <c r="I12" s="237">
        <v>162734.20783879375</v>
      </c>
      <c r="J12" s="525">
        <v>5.6983964312074198</v>
      </c>
      <c r="K12" s="529" t="s">
        <v>26</v>
      </c>
    </row>
    <row r="13" spans="1:12" s="37" customFormat="1" ht="21.75" customHeight="1">
      <c r="A13" s="493"/>
      <c r="B13" s="494" t="s">
        <v>415</v>
      </c>
      <c r="C13" s="521" t="s">
        <v>389</v>
      </c>
      <c r="D13" s="522">
        <v>17777.357489271999</v>
      </c>
      <c r="E13" s="522">
        <v>19738.940759999998</v>
      </c>
      <c r="F13" s="523">
        <v>0.17955931526387778</v>
      </c>
      <c r="G13" s="524">
        <v>1391.7503496000002</v>
      </c>
      <c r="H13" s="523">
        <v>1.2660341952028765E-2</v>
      </c>
      <c r="I13" s="237">
        <v>606646</v>
      </c>
      <c r="J13" s="525">
        <v>5.5184795218753377</v>
      </c>
      <c r="K13" s="527">
        <v>10</v>
      </c>
    </row>
    <row r="14" spans="1:12" s="37" customFormat="1" ht="21.75" customHeight="1">
      <c r="A14" s="493"/>
      <c r="B14" s="495"/>
      <c r="C14" s="521" t="s">
        <v>894</v>
      </c>
      <c r="D14" s="522">
        <v>6294.5045531999995</v>
      </c>
      <c r="E14" s="522">
        <v>6447.7560000000003</v>
      </c>
      <c r="F14" s="523">
        <v>0.66220181694350022</v>
      </c>
      <c r="G14" s="524">
        <v>474.18026400000002</v>
      </c>
      <c r="H14" s="523">
        <v>4.8699583603900122E-2</v>
      </c>
      <c r="I14" s="237">
        <v>112228</v>
      </c>
      <c r="J14" s="525">
        <v>11.526116297194735</v>
      </c>
      <c r="K14" s="527" t="s">
        <v>892</v>
      </c>
    </row>
    <row r="15" spans="1:12" s="37" customFormat="1" ht="21.75" customHeight="1">
      <c r="A15" s="493"/>
      <c r="B15" s="14" t="s">
        <v>416</v>
      </c>
      <c r="C15" s="521" t="s">
        <v>461</v>
      </c>
      <c r="D15" s="522">
        <v>1844.6872252399999</v>
      </c>
      <c r="E15" s="522">
        <v>2464.5405699999997</v>
      </c>
      <c r="F15" s="523">
        <v>0.36827560584337143</v>
      </c>
      <c r="G15" s="524">
        <v>310.35017034599997</v>
      </c>
      <c r="H15" s="523">
        <v>4.6375538872856406E-2</v>
      </c>
      <c r="I15" s="237">
        <v>32886</v>
      </c>
      <c r="J15" s="525">
        <v>4.9141457524333285</v>
      </c>
      <c r="K15" s="527">
        <v>28.16</v>
      </c>
    </row>
    <row r="16" spans="1:12" s="37" customFormat="1" ht="21.75" customHeight="1">
      <c r="A16" s="493"/>
      <c r="B16" s="494" t="s">
        <v>418</v>
      </c>
      <c r="C16" s="521" t="s">
        <v>462</v>
      </c>
      <c r="D16" s="522">
        <v>10606.013688974504</v>
      </c>
      <c r="E16" s="522">
        <v>10901.285950000001</v>
      </c>
      <c r="F16" s="523">
        <v>0.17717689808900461</v>
      </c>
      <c r="G16" s="524">
        <v>1159.9637343828001</v>
      </c>
      <c r="H16" s="523">
        <v>1.8852709423119257E-2</v>
      </c>
      <c r="I16" s="237">
        <v>220930</v>
      </c>
      <c r="J16" s="525">
        <v>3.5907407873108568</v>
      </c>
      <c r="K16" s="527">
        <v>15.1</v>
      </c>
    </row>
    <row r="17" spans="1:12" s="37" customFormat="1" ht="21.75" customHeight="1">
      <c r="A17" s="493"/>
      <c r="B17" s="495"/>
      <c r="C17" s="521" t="s">
        <v>463</v>
      </c>
      <c r="D17" s="522">
        <v>14538.459421171414</v>
      </c>
      <c r="E17" s="522">
        <v>15476.84</v>
      </c>
      <c r="F17" s="523">
        <v>0.19709953632183935</v>
      </c>
      <c r="G17" s="524">
        <v>1433.1189139921071</v>
      </c>
      <c r="H17" s="523">
        <v>1.8250952613188626E-2</v>
      </c>
      <c r="I17" s="237">
        <v>274816</v>
      </c>
      <c r="J17" s="525">
        <v>3.4998168989162255</v>
      </c>
      <c r="K17" s="527">
        <v>27.8</v>
      </c>
    </row>
    <row r="18" spans="1:12" s="37" customFormat="1" ht="21.75" customHeight="1">
      <c r="A18" s="493"/>
      <c r="B18" s="14" t="s">
        <v>419</v>
      </c>
      <c r="C18" s="521" t="s">
        <v>464</v>
      </c>
      <c r="D18" s="522">
        <v>1915.6874406786424</v>
      </c>
      <c r="E18" s="522">
        <v>2201.3339999999998</v>
      </c>
      <c r="F18" s="523">
        <v>0.25433576834532168</v>
      </c>
      <c r="G18" s="524">
        <v>0.22776239999999998</v>
      </c>
      <c r="H18" s="523">
        <v>2.6315009446169685E-5</v>
      </c>
      <c r="I18" s="237">
        <v>31630.57</v>
      </c>
      <c r="J18" s="525">
        <v>3.6545046431620474</v>
      </c>
      <c r="K18" s="526" t="s">
        <v>878</v>
      </c>
      <c r="L18" s="98"/>
    </row>
    <row r="19" spans="1:12" s="37" customFormat="1" ht="21.75" customHeight="1">
      <c r="A19" s="493"/>
      <c r="B19" s="14" t="s">
        <v>422</v>
      </c>
      <c r="C19" s="530" t="s">
        <v>465</v>
      </c>
      <c r="D19" s="522">
        <v>3845.2359523602986</v>
      </c>
      <c r="E19" s="522">
        <v>5598.9096100000006</v>
      </c>
      <c r="F19" s="523">
        <v>0.38747959176611613</v>
      </c>
      <c r="G19" s="524">
        <v>367.27328719074688</v>
      </c>
      <c r="H19" s="523">
        <v>2.5417610445629273E-2</v>
      </c>
      <c r="I19" s="237">
        <v>81012</v>
      </c>
      <c r="J19" s="525">
        <v>5.6065375001038094</v>
      </c>
      <c r="K19" s="527">
        <v>58.9</v>
      </c>
    </row>
    <row r="20" spans="1:12" s="37" customFormat="1" ht="21.75" customHeight="1">
      <c r="A20" s="493"/>
      <c r="B20" s="14" t="s">
        <v>424</v>
      </c>
      <c r="C20" s="530" t="s">
        <v>466</v>
      </c>
      <c r="D20" s="522">
        <v>6944.9113867999986</v>
      </c>
      <c r="E20" s="522">
        <v>7295.8779999999997</v>
      </c>
      <c r="F20" s="523">
        <v>0.23622809568122807</v>
      </c>
      <c r="G20" s="524">
        <v>724.77765498600002</v>
      </c>
      <c r="H20" s="523">
        <v>2.3467065270231895E-2</v>
      </c>
      <c r="I20" s="237">
        <v>150265</v>
      </c>
      <c r="J20" s="525">
        <v>4.8653246117245574</v>
      </c>
      <c r="K20" s="527">
        <v>18</v>
      </c>
    </row>
    <row r="21" spans="1:12" s="37" customFormat="1" ht="21.75" customHeight="1">
      <c r="A21" s="493"/>
      <c r="B21" s="14" t="s">
        <v>423</v>
      </c>
      <c r="C21" s="530" t="s">
        <v>467</v>
      </c>
      <c r="D21" s="522">
        <v>2447.9117019999994</v>
      </c>
      <c r="E21" s="522">
        <v>1803.86</v>
      </c>
      <c r="F21" s="523">
        <v>0.3324545564753712</v>
      </c>
      <c r="G21" s="524">
        <v>304.90538039999984</v>
      </c>
      <c r="H21" s="523">
        <v>5.6194595482928995E-2</v>
      </c>
      <c r="I21" s="237">
        <v>46061</v>
      </c>
      <c r="J21" s="525">
        <v>8.4891229506791426</v>
      </c>
      <c r="K21" s="527">
        <v>11.2</v>
      </c>
    </row>
    <row r="22" spans="1:12" s="37" customFormat="1" ht="21.75" customHeight="1">
      <c r="A22" s="493"/>
      <c r="B22" s="14" t="s">
        <v>426</v>
      </c>
      <c r="C22" s="530" t="s">
        <v>468</v>
      </c>
      <c r="D22" s="531" t="s">
        <v>22</v>
      </c>
      <c r="E22" s="531" t="s">
        <v>22</v>
      </c>
      <c r="F22" s="531" t="s">
        <v>22</v>
      </c>
      <c r="G22" s="531" t="s">
        <v>22</v>
      </c>
      <c r="H22" s="532" t="s">
        <v>22</v>
      </c>
      <c r="I22" s="533" t="s">
        <v>27</v>
      </c>
      <c r="J22" s="526" t="s">
        <v>22</v>
      </c>
      <c r="K22" s="534">
        <v>345.29</v>
      </c>
    </row>
    <row r="23" spans="1:12" s="37" customFormat="1" ht="21.75" customHeight="1">
      <c r="A23" s="493"/>
      <c r="B23" s="496" t="s">
        <v>421</v>
      </c>
      <c r="C23" s="530" t="s">
        <v>469</v>
      </c>
      <c r="D23" s="522">
        <v>4966.2842196799993</v>
      </c>
      <c r="E23" s="522">
        <v>6146.7365999999993</v>
      </c>
      <c r="F23" s="523">
        <v>0.27206641236713675</v>
      </c>
      <c r="G23" s="524">
        <v>448.20972378120001</v>
      </c>
      <c r="H23" s="523">
        <v>1.9838626489577644E-2</v>
      </c>
      <c r="I23" s="237">
        <v>101977</v>
      </c>
      <c r="J23" s="525">
        <v>4.5136986240737089</v>
      </c>
      <c r="K23" s="527">
        <v>93</v>
      </c>
    </row>
    <row r="24" spans="1:12" s="37" customFormat="1" ht="21.75" customHeight="1">
      <c r="A24" s="493"/>
      <c r="B24" s="497"/>
      <c r="C24" s="530" t="s">
        <v>470</v>
      </c>
      <c r="D24" s="522">
        <v>7036.2843489999996</v>
      </c>
      <c r="E24" s="522">
        <v>8397.75</v>
      </c>
      <c r="F24" s="523">
        <v>0.33126663556922614</v>
      </c>
      <c r="G24" s="524">
        <v>719.88575104199992</v>
      </c>
      <c r="H24" s="523">
        <v>2.839738391139399E-2</v>
      </c>
      <c r="I24" s="237">
        <v>110777</v>
      </c>
      <c r="J24" s="525">
        <v>4.36982811925244</v>
      </c>
      <c r="K24" s="527">
        <v>30.7</v>
      </c>
    </row>
    <row r="25" spans="1:12" s="37" customFormat="1" ht="21.75" customHeight="1">
      <c r="A25" s="493"/>
      <c r="B25" s="497"/>
      <c r="C25" s="530" t="s">
        <v>471</v>
      </c>
      <c r="D25" s="522">
        <v>8415.863942</v>
      </c>
      <c r="E25" s="522">
        <v>10813.68</v>
      </c>
      <c r="F25" s="523">
        <v>0.5344735509562758</v>
      </c>
      <c r="G25" s="524">
        <v>878.7382088999999</v>
      </c>
      <c r="H25" s="523">
        <v>4.3432238689487819E-2</v>
      </c>
      <c r="I25" s="237">
        <v>162088</v>
      </c>
      <c r="J25" s="525">
        <v>8.011310573958248</v>
      </c>
      <c r="K25" s="527">
        <v>57.6</v>
      </c>
    </row>
    <row r="26" spans="1:12" s="37" customFormat="1" ht="21.75" customHeight="1">
      <c r="A26" s="493"/>
      <c r="B26" s="497"/>
      <c r="C26" s="530" t="s">
        <v>472</v>
      </c>
      <c r="D26" s="522">
        <v>3937.1424155214117</v>
      </c>
      <c r="E26" s="522">
        <v>5641.56</v>
      </c>
      <c r="F26" s="523">
        <v>0.34251742621974435</v>
      </c>
      <c r="G26" s="524">
        <v>344.34537600000004</v>
      </c>
      <c r="H26" s="523">
        <v>2.0906325895353437E-2</v>
      </c>
      <c r="I26" s="237">
        <v>379914</v>
      </c>
      <c r="J26" s="525">
        <v>9.8469259880063209</v>
      </c>
      <c r="K26" s="527">
        <v>52.2</v>
      </c>
    </row>
    <row r="27" spans="1:12" s="37" customFormat="1" ht="21.75" customHeight="1">
      <c r="A27" s="493"/>
      <c r="B27" s="497"/>
      <c r="C27" s="353" t="s">
        <v>402</v>
      </c>
      <c r="D27" s="522">
        <v>15532.266396861012</v>
      </c>
      <c r="E27" s="522">
        <v>15867.659</v>
      </c>
      <c r="F27" s="523">
        <v>0.41127113972089052</v>
      </c>
      <c r="G27" s="524">
        <v>1459.0942320000001</v>
      </c>
      <c r="H27" s="523">
        <v>3.7818013845320061E-2</v>
      </c>
      <c r="I27" s="237">
        <v>257513</v>
      </c>
      <c r="J27" s="525">
        <v>6.0583371808302076</v>
      </c>
      <c r="K27" s="527">
        <v>258.06799999999998</v>
      </c>
    </row>
    <row r="28" spans="1:12" s="37" customFormat="1" ht="21.75" customHeight="1">
      <c r="A28" s="493"/>
      <c r="B28" s="497"/>
      <c r="C28" s="353" t="s">
        <v>403</v>
      </c>
      <c r="D28" s="522">
        <v>17238.07202039691</v>
      </c>
      <c r="E28" s="522">
        <v>17738.038</v>
      </c>
      <c r="F28" s="523">
        <v>0.4173110294640624</v>
      </c>
      <c r="G28" s="524">
        <v>1706.0693759999999</v>
      </c>
      <c r="H28" s="523">
        <v>4.0137560176366209E-2</v>
      </c>
      <c r="I28" s="237">
        <v>66076</v>
      </c>
      <c r="J28" s="525">
        <v>17.67963961105114</v>
      </c>
      <c r="K28" s="527">
        <v>46.362819999999999</v>
      </c>
    </row>
    <row r="29" spans="1:12" s="37" customFormat="1" ht="21.75" customHeight="1">
      <c r="A29" s="493"/>
      <c r="B29" s="498"/>
      <c r="C29" s="530" t="s">
        <v>399</v>
      </c>
      <c r="D29" s="522">
        <v>6224.756490117863</v>
      </c>
      <c r="E29" s="522">
        <v>7065.3789999999999</v>
      </c>
      <c r="F29" s="523">
        <v>1.890449700882149</v>
      </c>
      <c r="G29" s="524">
        <v>373.38482400000004</v>
      </c>
      <c r="H29" s="523">
        <v>9.9904793337304898E-2</v>
      </c>
      <c r="I29" s="237">
        <v>79317</v>
      </c>
      <c r="J29" s="525">
        <v>4.8155926189691254</v>
      </c>
      <c r="K29" s="527">
        <v>99.266000000000005</v>
      </c>
    </row>
    <row r="30" spans="1:12" s="37" customFormat="1" ht="21.75" customHeight="1">
      <c r="A30" s="492" t="s">
        <v>475</v>
      </c>
      <c r="B30" s="14" t="s">
        <v>411</v>
      </c>
      <c r="C30" s="530" t="s">
        <v>384</v>
      </c>
      <c r="D30" s="522">
        <v>4716.1246060399999</v>
      </c>
      <c r="E30" s="522">
        <v>20180.110139999997</v>
      </c>
      <c r="F30" s="523">
        <v>0.52065283430529674</v>
      </c>
      <c r="G30" s="524">
        <v>1744.89463581012</v>
      </c>
      <c r="H30" s="523">
        <v>4.5018799768485683E-2</v>
      </c>
      <c r="I30" s="237">
        <v>371285</v>
      </c>
      <c r="J30" s="525">
        <v>9.5792632569369172</v>
      </c>
      <c r="K30" s="527">
        <v>759.3</v>
      </c>
    </row>
    <row r="31" spans="1:12" s="37" customFormat="1" ht="21.75" customHeight="1">
      <c r="A31" s="492"/>
      <c r="B31" s="494" t="s">
        <v>417</v>
      </c>
      <c r="C31" s="530" t="s">
        <v>392</v>
      </c>
      <c r="D31" s="522">
        <v>9684.1178395099996</v>
      </c>
      <c r="E31" s="522">
        <v>14263.965</v>
      </c>
      <c r="F31" s="523">
        <v>0.15998203681762613</v>
      </c>
      <c r="G31" s="524">
        <v>1255.84095802242</v>
      </c>
      <c r="H31" s="523">
        <v>1.4085283747080539E-2</v>
      </c>
      <c r="I31" s="237">
        <v>277571</v>
      </c>
      <c r="J31" s="525">
        <v>3.1131858456961514</v>
      </c>
      <c r="K31" s="527">
        <v>68.7</v>
      </c>
      <c r="L31" s="142"/>
    </row>
    <row r="32" spans="1:12" s="37" customFormat="1" ht="21.75" customHeight="1">
      <c r="A32" s="492"/>
      <c r="B32" s="495"/>
      <c r="C32" s="530" t="s">
        <v>391</v>
      </c>
      <c r="D32" s="522">
        <v>5299.3784346668999</v>
      </c>
      <c r="E32" s="522">
        <v>7586.5029999999997</v>
      </c>
      <c r="F32" s="523">
        <v>0.23492246450063317</v>
      </c>
      <c r="G32" s="524">
        <v>723.13953045259984</v>
      </c>
      <c r="H32" s="523">
        <v>2.2392625518207195E-2</v>
      </c>
      <c r="I32" s="237">
        <v>97126</v>
      </c>
      <c r="J32" s="525">
        <v>3.0075885143772427</v>
      </c>
      <c r="K32" s="527">
        <v>49.6</v>
      </c>
    </row>
    <row r="33" spans="1:12" s="37" customFormat="1" ht="21.75" customHeight="1">
      <c r="A33" s="492"/>
      <c r="B33" s="38" t="s">
        <v>425</v>
      </c>
      <c r="C33" s="530" t="s">
        <v>473</v>
      </c>
      <c r="D33" s="522">
        <v>2186.2631360000005</v>
      </c>
      <c r="E33" s="522">
        <v>5277.4480000000003</v>
      </c>
      <c r="F33" s="523">
        <v>0.24914429480710854</v>
      </c>
      <c r="G33" s="524">
        <v>632.50101000946779</v>
      </c>
      <c r="H33" s="523">
        <v>2.9859890254454947E-2</v>
      </c>
      <c r="I33" s="237">
        <v>133257.296</v>
      </c>
      <c r="J33" s="525">
        <v>6.2909753046969152</v>
      </c>
      <c r="K33" s="527">
        <v>322.99829999999997</v>
      </c>
      <c r="L33" s="143"/>
    </row>
    <row r="34" spans="1:12" s="37" customFormat="1" ht="21.75" customHeight="1">
      <c r="A34" s="109" t="s">
        <v>476</v>
      </c>
      <c r="B34" s="14" t="s">
        <v>420</v>
      </c>
      <c r="C34" s="521" t="s">
        <v>396</v>
      </c>
      <c r="D34" s="522">
        <v>3826.3560580000003</v>
      </c>
      <c r="E34" s="522">
        <v>4068.1089999999999</v>
      </c>
      <c r="F34" s="523">
        <v>0.25941724772564478</v>
      </c>
      <c r="G34" s="524">
        <v>795.93103200000007</v>
      </c>
      <c r="H34" s="523">
        <v>5.0755335636501413E-2</v>
      </c>
      <c r="I34" s="237">
        <v>60803</v>
      </c>
      <c r="J34" s="525">
        <v>3.8773166877933649</v>
      </c>
      <c r="K34" s="535" t="s">
        <v>893</v>
      </c>
      <c r="L34" s="144"/>
    </row>
    <row r="35" spans="1:12" s="37" customFormat="1" ht="18.45" customHeight="1">
      <c r="A35" s="492" t="s">
        <v>76</v>
      </c>
      <c r="B35" s="492"/>
      <c r="C35" s="536"/>
      <c r="D35" s="537">
        <f>SUM(D7:D34)</f>
        <v>202336.96741712984</v>
      </c>
      <c r="E35" s="537">
        <f>SUM(E7:E34)</f>
        <v>325686.47775843658</v>
      </c>
      <c r="F35" s="531" t="s">
        <v>24</v>
      </c>
      <c r="G35" s="537">
        <f>SUM(G7:G34)</f>
        <v>48887.863247787456</v>
      </c>
      <c r="H35" s="532" t="s">
        <v>24</v>
      </c>
      <c r="I35" s="537">
        <f>SUM(I7:I34)</f>
        <v>6041357.0738387937</v>
      </c>
      <c r="J35" s="526" t="s">
        <v>24</v>
      </c>
      <c r="K35" s="538">
        <f>SUM(K7:K13,K15:K17,K19:K33)+35.8+26.1+330.6</f>
        <v>5406.0171200000004</v>
      </c>
    </row>
    <row r="36" spans="1:12">
      <c r="A36" s="37" t="s">
        <v>477</v>
      </c>
    </row>
    <row r="37" spans="1:12">
      <c r="A37" s="37" t="s">
        <v>478</v>
      </c>
    </row>
    <row r="38" spans="1:12">
      <c r="A38" s="37" t="s">
        <v>479</v>
      </c>
    </row>
    <row r="39" spans="1:12">
      <c r="A39" s="37" t="s">
        <v>480</v>
      </c>
    </row>
    <row r="40" spans="1:12">
      <c r="A40" s="37" t="s">
        <v>481</v>
      </c>
    </row>
    <row r="41" spans="1:12" s="37" customFormat="1">
      <c r="A41" s="37" t="s">
        <v>890</v>
      </c>
      <c r="K41" s="377"/>
    </row>
  </sheetData>
  <mergeCells count="9">
    <mergeCell ref="A5:B5"/>
    <mergeCell ref="A35:B35"/>
    <mergeCell ref="A8:A29"/>
    <mergeCell ref="A30:A33"/>
    <mergeCell ref="B10:B11"/>
    <mergeCell ref="B16:B17"/>
    <mergeCell ref="B23:B29"/>
    <mergeCell ref="B31:B32"/>
    <mergeCell ref="B13:B14"/>
  </mergeCells>
  <phoneticPr fontId="1"/>
  <hyperlinks>
    <hyperlink ref="K1" location="Contents!A1" display="Contents" xr:uid="{E65DCB8F-258A-4A4F-9B72-DC5D1E485834}"/>
  </hyperlinks>
  <pageMargins left="0.7" right="0.7" top="0.75" bottom="0.75" header="0.3" footer="0.3"/>
  <pageSetup paperSize="8" scale="9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67"/>
  <sheetViews>
    <sheetView zoomScaleNormal="100" workbookViewId="0">
      <selection activeCell="H1" sqref="H1"/>
    </sheetView>
  </sheetViews>
  <sheetFormatPr defaultColWidth="9" defaultRowHeight="15"/>
  <cols>
    <col min="1" max="1" width="15" style="4" customWidth="1"/>
    <col min="2" max="3" width="30.5" style="4" customWidth="1"/>
    <col min="4" max="4" width="17.19921875" style="4" customWidth="1"/>
    <col min="5" max="8" width="11.19921875" style="4" customWidth="1"/>
    <col min="9" max="16384" width="9" style="4"/>
  </cols>
  <sheetData>
    <row r="1" spans="1:8" ht="18">
      <c r="H1" s="94" t="s">
        <v>28</v>
      </c>
    </row>
    <row r="2" spans="1:8" ht="18.600000000000001">
      <c r="A2" s="6" t="s">
        <v>29</v>
      </c>
    </row>
    <row r="3" spans="1:8" ht="15.75" customHeight="1">
      <c r="A3" s="6"/>
    </row>
    <row r="4" spans="1:8">
      <c r="A4" s="59" t="s">
        <v>492</v>
      </c>
    </row>
    <row r="5" spans="1:8">
      <c r="A5" s="2" t="s">
        <v>284</v>
      </c>
    </row>
    <row r="6" spans="1:8" ht="59.25" customHeight="1">
      <c r="A6" s="407" t="s">
        <v>491</v>
      </c>
      <c r="B6" s="407"/>
      <c r="C6" s="407"/>
      <c r="D6" s="407"/>
      <c r="E6" s="407"/>
      <c r="F6" s="407"/>
      <c r="G6" s="407"/>
      <c r="H6" s="407"/>
    </row>
    <row r="7" spans="1:8" ht="15.75" customHeight="1">
      <c r="A7" s="60" t="s">
        <v>62</v>
      </c>
      <c r="B7" s="24"/>
      <c r="C7" s="24"/>
      <c r="D7" s="24"/>
      <c r="E7" s="24"/>
      <c r="F7" s="24"/>
      <c r="G7" s="24"/>
      <c r="H7" s="24"/>
    </row>
    <row r="8" spans="1:8" ht="37.5" customHeight="1">
      <c r="A8" s="500" t="s">
        <v>879</v>
      </c>
      <c r="B8" s="500"/>
      <c r="C8" s="500"/>
      <c r="D8" s="500"/>
      <c r="E8" s="500"/>
      <c r="F8" s="500"/>
      <c r="G8" s="500"/>
      <c r="H8" s="500"/>
    </row>
    <row r="9" spans="1:8" ht="31.2">
      <c r="A9" s="9" t="s">
        <v>493</v>
      </c>
      <c r="B9" s="9" t="s">
        <v>494</v>
      </c>
      <c r="C9" s="9" t="s">
        <v>495</v>
      </c>
      <c r="D9" s="9" t="s">
        <v>496</v>
      </c>
      <c r="E9" s="9" t="s">
        <v>497</v>
      </c>
      <c r="F9" s="9" t="s">
        <v>498</v>
      </c>
      <c r="G9" s="9" t="s">
        <v>499</v>
      </c>
      <c r="H9" s="9" t="s">
        <v>500</v>
      </c>
    </row>
    <row r="10" spans="1:8" s="37" customFormat="1">
      <c r="A10" s="227">
        <v>170106</v>
      </c>
      <c r="B10" s="224">
        <v>1245</v>
      </c>
      <c r="C10" s="224">
        <v>7879</v>
      </c>
      <c r="D10" s="228">
        <v>253</v>
      </c>
      <c r="E10" s="224">
        <v>2475</v>
      </c>
      <c r="F10" s="229" t="s">
        <v>23</v>
      </c>
      <c r="G10" s="230">
        <v>4.6559999999999997</v>
      </c>
      <c r="H10" s="229">
        <v>2.198</v>
      </c>
    </row>
    <row r="13" spans="1:8">
      <c r="A13" s="61" t="s">
        <v>448</v>
      </c>
    </row>
    <row r="14" spans="1:8" ht="59.25" customHeight="1">
      <c r="A14" s="407" t="s">
        <v>501</v>
      </c>
      <c r="B14" s="407"/>
      <c r="C14" s="407"/>
      <c r="D14" s="407"/>
      <c r="E14" s="407"/>
      <c r="F14" s="407"/>
      <c r="G14" s="407"/>
      <c r="H14" s="407"/>
    </row>
    <row r="15" spans="1:8">
      <c r="A15" s="60" t="s">
        <v>62</v>
      </c>
      <c r="B15" s="24"/>
      <c r="C15" s="24"/>
      <c r="D15" s="24"/>
      <c r="E15" s="24"/>
      <c r="F15" s="24"/>
      <c r="G15" s="24"/>
      <c r="H15" s="24"/>
    </row>
    <row r="16" spans="1:8" ht="37.5" customHeight="1">
      <c r="A16" s="501" t="s">
        <v>887</v>
      </c>
      <c r="B16" s="501"/>
      <c r="C16" s="501"/>
      <c r="D16" s="501"/>
      <c r="E16" s="501"/>
      <c r="F16" s="501"/>
      <c r="G16" s="501"/>
      <c r="H16" s="501"/>
    </row>
    <row r="17" spans="1:8" ht="31.2">
      <c r="A17" s="9" t="s">
        <v>493</v>
      </c>
      <c r="B17" s="9" t="s">
        <v>494</v>
      </c>
      <c r="C17" s="9" t="s">
        <v>495</v>
      </c>
      <c r="D17" s="9" t="s">
        <v>496</v>
      </c>
      <c r="E17" s="9" t="s">
        <v>497</v>
      </c>
      <c r="F17" s="9" t="s">
        <v>498</v>
      </c>
      <c r="G17" s="9" t="s">
        <v>499</v>
      </c>
      <c r="H17" s="9" t="s">
        <v>500</v>
      </c>
    </row>
    <row r="18" spans="1:8" s="37" customFormat="1">
      <c r="A18" s="227">
        <v>170174</v>
      </c>
      <c r="B18" s="224">
        <v>1005</v>
      </c>
      <c r="C18" s="224">
        <v>6989.9219999999996</v>
      </c>
      <c r="D18" s="228">
        <v>308</v>
      </c>
      <c r="E18" s="224">
        <v>2000</v>
      </c>
      <c r="F18" s="229" t="s">
        <v>23</v>
      </c>
      <c r="G18" s="231">
        <v>0.163553</v>
      </c>
      <c r="H18" s="231">
        <v>0.51800000000000002</v>
      </c>
    </row>
    <row r="21" spans="1:8">
      <c r="A21" s="61" t="s">
        <v>502</v>
      </c>
    </row>
    <row r="22" spans="1:8" ht="59.25" customHeight="1">
      <c r="A22" s="500" t="s">
        <v>503</v>
      </c>
      <c r="B22" s="500"/>
      <c r="C22" s="500"/>
      <c r="D22" s="500"/>
      <c r="E22" s="500"/>
      <c r="F22" s="500"/>
      <c r="G22" s="500"/>
      <c r="H22" s="500"/>
    </row>
    <row r="23" spans="1:8">
      <c r="A23" s="60" t="s">
        <v>62</v>
      </c>
      <c r="B23" s="24"/>
      <c r="C23" s="24"/>
      <c r="D23" s="24"/>
      <c r="E23" s="24"/>
      <c r="F23" s="24"/>
      <c r="G23" s="24"/>
      <c r="H23" s="24"/>
    </row>
    <row r="24" spans="1:8" ht="47.25" customHeight="1">
      <c r="A24" s="500" t="s">
        <v>888</v>
      </c>
      <c r="B24" s="500"/>
      <c r="C24" s="500"/>
      <c r="D24" s="500"/>
      <c r="E24" s="500"/>
      <c r="F24" s="500"/>
      <c r="G24" s="500"/>
      <c r="H24" s="500"/>
    </row>
    <row r="25" spans="1:8" ht="31.2">
      <c r="A25" s="9" t="s">
        <v>493</v>
      </c>
      <c r="B25" s="9" t="s">
        <v>494</v>
      </c>
      <c r="C25" s="9" t="s">
        <v>495</v>
      </c>
      <c r="D25" s="9" t="s">
        <v>496</v>
      </c>
      <c r="E25" s="9" t="s">
        <v>497</v>
      </c>
      <c r="F25" s="9" t="s">
        <v>498</v>
      </c>
      <c r="G25" s="9" t="s">
        <v>499</v>
      </c>
      <c r="H25" s="9" t="s">
        <v>500</v>
      </c>
    </row>
    <row r="26" spans="1:8" s="37" customFormat="1">
      <c r="A26" s="232">
        <v>446</v>
      </c>
      <c r="B26" s="224">
        <v>2267</v>
      </c>
      <c r="C26" s="224">
        <v>14498</v>
      </c>
      <c r="D26" s="228">
        <v>537</v>
      </c>
      <c r="E26" s="224">
        <v>4509.6750000000002</v>
      </c>
      <c r="F26" s="229" t="s">
        <v>23</v>
      </c>
      <c r="G26" s="231">
        <v>0.24709</v>
      </c>
      <c r="H26" s="229">
        <v>1.905</v>
      </c>
    </row>
    <row r="29" spans="1:8">
      <c r="A29" s="2" t="s">
        <v>285</v>
      </c>
    </row>
    <row r="30" spans="1:8" ht="59.25" customHeight="1">
      <c r="A30" s="407" t="s">
        <v>504</v>
      </c>
      <c r="B30" s="407"/>
      <c r="C30" s="407"/>
      <c r="D30" s="407"/>
      <c r="E30" s="407"/>
      <c r="F30" s="407"/>
      <c r="G30" s="407"/>
      <c r="H30" s="407"/>
    </row>
    <row r="31" spans="1:8">
      <c r="A31" s="60" t="s">
        <v>62</v>
      </c>
      <c r="B31" s="24"/>
      <c r="C31" s="24"/>
      <c r="D31" s="24"/>
      <c r="E31" s="24"/>
      <c r="F31" s="24"/>
      <c r="G31" s="24"/>
      <c r="H31" s="24"/>
    </row>
    <row r="32" spans="1:8" ht="42" customHeight="1">
      <c r="A32" s="500" t="s">
        <v>880</v>
      </c>
      <c r="B32" s="500"/>
      <c r="C32" s="500"/>
      <c r="D32" s="500"/>
      <c r="E32" s="500"/>
      <c r="F32" s="500"/>
      <c r="G32" s="500"/>
      <c r="H32" s="500"/>
    </row>
    <row r="33" spans="1:8" ht="31.2">
      <c r="A33" s="9" t="s">
        <v>493</v>
      </c>
      <c r="B33" s="9" t="s">
        <v>494</v>
      </c>
      <c r="C33" s="9" t="s">
        <v>495</v>
      </c>
      <c r="D33" s="9" t="s">
        <v>496</v>
      </c>
      <c r="E33" s="9" t="s">
        <v>497</v>
      </c>
      <c r="F33" s="9" t="s">
        <v>498</v>
      </c>
      <c r="G33" s="9" t="s">
        <v>499</v>
      </c>
      <c r="H33" s="9" t="s">
        <v>500</v>
      </c>
    </row>
    <row r="34" spans="1:8">
      <c r="A34" s="227">
        <v>264245</v>
      </c>
      <c r="B34" s="224">
        <v>2233</v>
      </c>
      <c r="C34" s="224">
        <v>10389.44</v>
      </c>
      <c r="D34" s="228">
        <v>307</v>
      </c>
      <c r="E34" s="224">
        <v>4436.4979999999996</v>
      </c>
      <c r="F34" s="229" t="s">
        <v>23</v>
      </c>
      <c r="G34" s="229">
        <v>2.9236</v>
      </c>
      <c r="H34" s="233">
        <v>3.3410000000000002</v>
      </c>
    </row>
    <row r="37" spans="1:8">
      <c r="A37" s="2" t="s">
        <v>288</v>
      </c>
    </row>
    <row r="38" spans="1:8" ht="59.25" customHeight="1">
      <c r="A38" s="407" t="s">
        <v>505</v>
      </c>
      <c r="B38" s="407"/>
      <c r="C38" s="407"/>
      <c r="D38" s="407"/>
      <c r="E38" s="407"/>
      <c r="F38" s="407"/>
      <c r="G38" s="407"/>
      <c r="H38" s="407"/>
    </row>
    <row r="39" spans="1:8">
      <c r="A39" s="60" t="s">
        <v>62</v>
      </c>
      <c r="B39" s="24"/>
      <c r="C39" s="24"/>
      <c r="D39" s="24"/>
      <c r="E39" s="24"/>
      <c r="F39" s="24"/>
      <c r="G39" s="24"/>
      <c r="H39" s="24"/>
    </row>
    <row r="40" spans="1:8" ht="37.5" customHeight="1">
      <c r="A40" s="500" t="s">
        <v>889</v>
      </c>
      <c r="B40" s="500"/>
      <c r="C40" s="500"/>
      <c r="D40" s="500"/>
      <c r="E40" s="500"/>
      <c r="F40" s="500"/>
      <c r="G40" s="500"/>
      <c r="H40" s="500"/>
    </row>
    <row r="41" spans="1:8" ht="31.2">
      <c r="A41" s="9" t="s">
        <v>493</v>
      </c>
      <c r="B41" s="9" t="s">
        <v>494</v>
      </c>
      <c r="C41" s="9" t="s">
        <v>495</v>
      </c>
      <c r="D41" s="9" t="s">
        <v>496</v>
      </c>
      <c r="E41" s="9" t="s">
        <v>497</v>
      </c>
      <c r="F41" s="9" t="s">
        <v>498</v>
      </c>
      <c r="G41" s="9" t="s">
        <v>499</v>
      </c>
      <c r="H41" s="9" t="s">
        <v>500</v>
      </c>
    </row>
    <row r="42" spans="1:8">
      <c r="A42" s="227">
        <v>178068</v>
      </c>
      <c r="B42" s="224">
        <v>1154</v>
      </c>
      <c r="C42" s="224">
        <v>6479</v>
      </c>
      <c r="D42" s="228">
        <v>101</v>
      </c>
      <c r="E42" s="224">
        <v>2670</v>
      </c>
      <c r="F42" s="229" t="s">
        <v>23</v>
      </c>
      <c r="G42" s="229">
        <v>52.338005000000003</v>
      </c>
      <c r="H42" s="229" t="s">
        <v>23</v>
      </c>
    </row>
    <row r="45" spans="1:8">
      <c r="A45" s="2" t="s">
        <v>294</v>
      </c>
    </row>
    <row r="46" spans="1:8" ht="59.25" customHeight="1">
      <c r="A46" s="407" t="s">
        <v>506</v>
      </c>
      <c r="B46" s="407"/>
      <c r="C46" s="407"/>
      <c r="D46" s="407"/>
      <c r="E46" s="407"/>
      <c r="F46" s="407"/>
      <c r="G46" s="407"/>
      <c r="H46" s="407"/>
    </row>
    <row r="47" spans="1:8">
      <c r="A47" s="60" t="s">
        <v>62</v>
      </c>
      <c r="B47" s="24"/>
      <c r="C47" s="24"/>
      <c r="D47" s="24"/>
      <c r="E47" s="24"/>
      <c r="F47" s="24"/>
      <c r="G47" s="24"/>
      <c r="H47" s="24"/>
    </row>
    <row r="48" spans="1:8" ht="42.75" customHeight="1">
      <c r="A48" s="500" t="s">
        <v>874</v>
      </c>
      <c r="B48" s="500"/>
      <c r="C48" s="500"/>
      <c r="D48" s="500"/>
      <c r="E48" s="500"/>
      <c r="F48" s="500"/>
      <c r="G48" s="500"/>
      <c r="H48" s="500"/>
    </row>
    <row r="49" spans="1:13" ht="31.2">
      <c r="A49" s="9" t="s">
        <v>493</v>
      </c>
      <c r="B49" s="9" t="s">
        <v>494</v>
      </c>
      <c r="C49" s="9" t="s">
        <v>495</v>
      </c>
      <c r="D49" s="9" t="s">
        <v>496</v>
      </c>
      <c r="E49" s="9" t="s">
        <v>497</v>
      </c>
      <c r="F49" s="9" t="s">
        <v>498</v>
      </c>
      <c r="G49" s="9" t="s">
        <v>499</v>
      </c>
      <c r="H49" s="9" t="s">
        <v>500</v>
      </c>
    </row>
    <row r="50" spans="1:13" s="37" customFormat="1">
      <c r="A50" s="227">
        <v>16573</v>
      </c>
      <c r="B50" s="224">
        <v>36</v>
      </c>
      <c r="C50" s="224">
        <v>580.11500000000001</v>
      </c>
      <c r="D50" s="228">
        <v>73</v>
      </c>
      <c r="E50" s="228">
        <v>71</v>
      </c>
      <c r="F50" s="229" t="s">
        <v>23</v>
      </c>
      <c r="G50" s="229">
        <v>0</v>
      </c>
      <c r="H50" s="229" t="s">
        <v>23</v>
      </c>
    </row>
    <row r="53" spans="1:13">
      <c r="A53" s="502" t="s">
        <v>366</v>
      </c>
      <c r="B53" s="502"/>
    </row>
    <row r="54" spans="1:13" ht="49.8" customHeight="1">
      <c r="A54" s="500" t="s">
        <v>848</v>
      </c>
      <c r="B54" s="500"/>
      <c r="C54" s="500"/>
      <c r="D54" s="500"/>
      <c r="E54" s="500"/>
      <c r="F54" s="500"/>
      <c r="G54" s="500"/>
      <c r="H54" s="500"/>
    </row>
    <row r="55" spans="1:13">
      <c r="A55" s="60" t="s">
        <v>62</v>
      </c>
      <c r="B55" s="24"/>
      <c r="C55" s="24"/>
      <c r="D55" s="24"/>
      <c r="E55" s="24"/>
      <c r="F55" s="24"/>
      <c r="G55" s="24"/>
      <c r="H55" s="24"/>
    </row>
    <row r="56" spans="1:13" ht="49.5" customHeight="1">
      <c r="A56" s="501" t="s">
        <v>881</v>
      </c>
      <c r="B56" s="501"/>
      <c r="C56" s="501"/>
      <c r="D56" s="501"/>
      <c r="E56" s="501"/>
      <c r="F56" s="501"/>
      <c r="G56" s="501"/>
      <c r="H56" s="501"/>
      <c r="I56" s="499"/>
      <c r="J56" s="499"/>
      <c r="K56" s="499"/>
      <c r="L56" s="499"/>
      <c r="M56" s="499"/>
    </row>
    <row r="57" spans="1:13" ht="31.2">
      <c r="A57" s="9" t="s">
        <v>493</v>
      </c>
      <c r="B57" s="9" t="s">
        <v>494</v>
      </c>
      <c r="C57" s="9" t="s">
        <v>495</v>
      </c>
      <c r="D57" s="9" t="s">
        <v>496</v>
      </c>
      <c r="E57" s="9" t="s">
        <v>497</v>
      </c>
      <c r="F57" s="9" t="s">
        <v>498</v>
      </c>
      <c r="G57" s="9" t="s">
        <v>499</v>
      </c>
      <c r="H57" s="9" t="s">
        <v>500</v>
      </c>
    </row>
    <row r="58" spans="1:13">
      <c r="A58" s="233">
        <v>51</v>
      </c>
      <c r="B58" s="224">
        <v>556</v>
      </c>
      <c r="C58" s="224">
        <v>16257</v>
      </c>
      <c r="D58" s="228">
        <v>27.2</v>
      </c>
      <c r="E58" s="224">
        <v>1125.4690000000001</v>
      </c>
      <c r="F58" s="229" t="s">
        <v>23</v>
      </c>
      <c r="G58" s="229">
        <v>0.35399999999999998</v>
      </c>
      <c r="H58" s="233">
        <v>0.28399999999999997</v>
      </c>
    </row>
    <row r="60" spans="1:13" ht="32.25" customHeight="1">
      <c r="A60" s="407" t="s">
        <v>849</v>
      </c>
      <c r="B60" s="407"/>
      <c r="C60" s="407"/>
      <c r="D60" s="407"/>
      <c r="E60" s="407"/>
      <c r="F60" s="407"/>
      <c r="G60" s="407"/>
      <c r="H60" s="407"/>
    </row>
    <row r="61" spans="1:13">
      <c r="A61" s="500"/>
      <c r="B61" s="500"/>
      <c r="C61" s="500"/>
      <c r="D61" s="500"/>
      <c r="E61" s="500"/>
      <c r="F61" s="500"/>
      <c r="G61" s="500"/>
      <c r="H61" s="500"/>
    </row>
    <row r="65" spans="6:7">
      <c r="G65" s="239"/>
    </row>
    <row r="67" spans="6:7">
      <c r="F67" s="23"/>
    </row>
  </sheetData>
  <mergeCells count="18">
    <mergeCell ref="A61:H61"/>
    <mergeCell ref="A54:H54"/>
    <mergeCell ref="A56:H56"/>
    <mergeCell ref="A60:H60"/>
    <mergeCell ref="A30:H30"/>
    <mergeCell ref="A32:H32"/>
    <mergeCell ref="A38:H38"/>
    <mergeCell ref="A40:H40"/>
    <mergeCell ref="A46:H46"/>
    <mergeCell ref="A48:H48"/>
    <mergeCell ref="A53:B53"/>
    <mergeCell ref="I56:M56"/>
    <mergeCell ref="A24:H24"/>
    <mergeCell ref="A6:H6"/>
    <mergeCell ref="A8:H8"/>
    <mergeCell ref="A14:H14"/>
    <mergeCell ref="A16:H16"/>
    <mergeCell ref="A22:H22"/>
  </mergeCells>
  <phoneticPr fontId="1"/>
  <hyperlinks>
    <hyperlink ref="H1" location="Contents!A1" display="Contents" xr:uid="{966429DC-E52A-4FBC-8DAB-42A6CADE0455}"/>
  </hyperlinks>
  <pageMargins left="0.7" right="0.7" top="0.75" bottom="0.75" header="0.3" footer="0.3"/>
  <pageSetup paperSize="9" scale="58"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19"/>
  <sheetViews>
    <sheetView workbookViewId="0">
      <selection activeCell="J1" sqref="J1"/>
    </sheetView>
  </sheetViews>
  <sheetFormatPr defaultColWidth="9" defaultRowHeight="15"/>
  <cols>
    <col min="1" max="1" width="3" style="4" customWidth="1"/>
    <col min="2" max="2" width="48.796875" style="4" customWidth="1"/>
    <col min="3" max="10" width="13" style="4" customWidth="1"/>
    <col min="11" max="16384" width="9" style="4"/>
  </cols>
  <sheetData>
    <row r="1" spans="1:10" ht="18">
      <c r="J1" s="94" t="s">
        <v>28</v>
      </c>
    </row>
    <row r="2" spans="1:10" ht="18.600000000000001">
      <c r="A2" s="6" t="s">
        <v>30</v>
      </c>
    </row>
    <row r="3" spans="1:10" ht="15.75" customHeight="1">
      <c r="B3" s="6"/>
    </row>
    <row r="4" spans="1:10" ht="15.75" customHeight="1">
      <c r="A4" s="30" t="s">
        <v>507</v>
      </c>
      <c r="C4" s="29"/>
      <c r="D4" s="29"/>
      <c r="E4" s="29"/>
      <c r="F4" s="29"/>
      <c r="G4" s="29"/>
      <c r="H4" s="29"/>
      <c r="I4" s="29"/>
      <c r="J4" s="34" t="s">
        <v>508</v>
      </c>
    </row>
    <row r="5" spans="1:10">
      <c r="A5" s="504"/>
      <c r="B5" s="504"/>
      <c r="C5" s="271" t="s">
        <v>12</v>
      </c>
      <c r="D5" s="271" t="s">
        <v>13</v>
      </c>
      <c r="E5" s="271" t="s">
        <v>14</v>
      </c>
      <c r="F5" s="271" t="s">
        <v>15</v>
      </c>
      <c r="G5" s="271" t="s">
        <v>16</v>
      </c>
      <c r="H5" s="271" t="s">
        <v>17</v>
      </c>
      <c r="I5" s="271" t="s">
        <v>19</v>
      </c>
      <c r="J5" s="271" t="s">
        <v>18</v>
      </c>
    </row>
    <row r="6" spans="1:10" ht="28.95" customHeight="1">
      <c r="A6" s="505" t="s">
        <v>509</v>
      </c>
      <c r="B6" s="505"/>
      <c r="C6" s="354"/>
      <c r="D6" s="355"/>
      <c r="E6" s="356" t="s">
        <v>850</v>
      </c>
      <c r="F6" s="355"/>
      <c r="G6" s="355"/>
      <c r="H6" s="355"/>
      <c r="I6" s="355"/>
      <c r="J6" s="357"/>
    </row>
    <row r="7" spans="1:10" ht="18" customHeight="1">
      <c r="A7" s="505" t="s">
        <v>510</v>
      </c>
      <c r="B7" s="505"/>
      <c r="C7" s="355"/>
      <c r="D7" s="355"/>
      <c r="E7" s="355">
        <v>1</v>
      </c>
      <c r="F7" s="355"/>
      <c r="G7" s="355"/>
      <c r="H7" s="355"/>
      <c r="I7" s="355"/>
      <c r="J7" s="357"/>
    </row>
    <row r="8" spans="1:10" ht="18" customHeight="1">
      <c r="A8" s="506" t="s">
        <v>35</v>
      </c>
      <c r="B8" s="506"/>
      <c r="C8" s="356">
        <v>17</v>
      </c>
      <c r="D8" s="355">
        <v>9</v>
      </c>
      <c r="E8" s="355">
        <v>8</v>
      </c>
      <c r="F8" s="355">
        <v>3</v>
      </c>
      <c r="G8" s="355">
        <v>8</v>
      </c>
      <c r="H8" s="355">
        <v>9</v>
      </c>
      <c r="I8" s="355" t="s">
        <v>851</v>
      </c>
      <c r="J8" s="358">
        <v>2</v>
      </c>
    </row>
    <row r="9" spans="1:10" ht="28.95" customHeight="1">
      <c r="A9" s="359" t="s">
        <v>511</v>
      </c>
      <c r="B9" s="503" t="s">
        <v>513</v>
      </c>
      <c r="C9" s="503"/>
      <c r="D9" s="503"/>
      <c r="E9" s="503"/>
      <c r="F9" s="503"/>
      <c r="G9" s="503"/>
      <c r="H9" s="503"/>
      <c r="I9" s="503"/>
      <c r="J9" s="503"/>
    </row>
    <row r="10" spans="1:10">
      <c r="A10" s="359" t="s">
        <v>512</v>
      </c>
      <c r="B10" s="3" t="s">
        <v>514</v>
      </c>
      <c r="C10" s="3"/>
      <c r="D10" s="3"/>
      <c r="E10" s="3"/>
      <c r="F10" s="3"/>
      <c r="G10" s="3"/>
      <c r="H10" s="3"/>
      <c r="I10" s="3"/>
      <c r="J10" s="3"/>
    </row>
    <row r="11" spans="1:10">
      <c r="A11" s="205" t="s">
        <v>517</v>
      </c>
      <c r="B11" s="3" t="s">
        <v>515</v>
      </c>
      <c r="C11" s="3"/>
      <c r="D11" s="3"/>
      <c r="E11" s="3"/>
      <c r="F11" s="3"/>
      <c r="G11" s="3"/>
      <c r="H11" s="3"/>
      <c r="I11" s="3"/>
      <c r="J11" s="3"/>
    </row>
    <row r="12" spans="1:10">
      <c r="A12" s="205" t="s">
        <v>517</v>
      </c>
      <c r="B12" s="3" t="s">
        <v>516</v>
      </c>
      <c r="C12" s="3"/>
      <c r="D12" s="3"/>
      <c r="E12" s="3"/>
      <c r="F12" s="3"/>
      <c r="G12" s="3"/>
      <c r="H12" s="3"/>
      <c r="I12" s="3"/>
      <c r="J12" s="3"/>
    </row>
    <row r="13" spans="1:10">
      <c r="A13" s="205" t="s">
        <v>517</v>
      </c>
      <c r="B13" s="3" t="s">
        <v>518</v>
      </c>
      <c r="C13" s="3"/>
      <c r="D13" s="3"/>
      <c r="E13" s="3"/>
      <c r="F13" s="3"/>
      <c r="G13" s="3"/>
      <c r="H13" s="3"/>
      <c r="I13" s="3"/>
      <c r="J13" s="3"/>
    </row>
    <row r="14" spans="1:10">
      <c r="A14" s="205" t="s">
        <v>517</v>
      </c>
      <c r="B14" s="3" t="s">
        <v>519</v>
      </c>
      <c r="C14" s="3"/>
      <c r="D14" s="3"/>
      <c r="E14" s="3"/>
      <c r="F14" s="3"/>
      <c r="G14" s="3"/>
      <c r="H14" s="3"/>
      <c r="I14" s="3"/>
      <c r="J14" s="3"/>
    </row>
    <row r="15" spans="1:10">
      <c r="A15" s="205" t="s">
        <v>517</v>
      </c>
      <c r="B15" s="360" t="s">
        <v>520</v>
      </c>
      <c r="C15" s="3"/>
      <c r="D15" s="3"/>
      <c r="E15" s="3"/>
      <c r="F15" s="3"/>
      <c r="G15" s="3"/>
      <c r="H15" s="3"/>
      <c r="I15" s="3"/>
      <c r="J15" s="3"/>
    </row>
    <row r="16" spans="1:10">
      <c r="A16" s="205"/>
      <c r="B16" s="360" t="s">
        <v>521</v>
      </c>
      <c r="C16" s="3"/>
      <c r="D16" s="3"/>
      <c r="E16" s="3"/>
      <c r="F16" s="3"/>
      <c r="G16" s="3"/>
      <c r="H16" s="3"/>
      <c r="I16" s="3"/>
      <c r="J16" s="3"/>
    </row>
    <row r="17" spans="1:10">
      <c r="A17" s="205" t="s">
        <v>517</v>
      </c>
      <c r="B17" s="3" t="s">
        <v>522</v>
      </c>
      <c r="C17" s="3"/>
      <c r="D17" s="3"/>
      <c r="E17" s="3"/>
      <c r="F17" s="3"/>
      <c r="G17" s="3"/>
      <c r="H17" s="3"/>
      <c r="I17" s="3"/>
      <c r="J17" s="3"/>
    </row>
    <row r="18" spans="1:10">
      <c r="A18" s="205" t="s">
        <v>517</v>
      </c>
      <c r="B18" s="3" t="s">
        <v>523</v>
      </c>
      <c r="C18" s="3"/>
      <c r="D18" s="3"/>
      <c r="E18" s="3"/>
      <c r="F18" s="3"/>
      <c r="G18" s="3"/>
      <c r="H18" s="3"/>
      <c r="I18" s="3"/>
      <c r="J18" s="3"/>
    </row>
    <row r="19" spans="1:10">
      <c r="A19" s="205" t="s">
        <v>517</v>
      </c>
      <c r="B19" s="3" t="s">
        <v>524</v>
      </c>
      <c r="C19" s="3"/>
      <c r="D19" s="3"/>
      <c r="E19" s="3"/>
      <c r="F19" s="3"/>
      <c r="G19" s="3"/>
      <c r="H19" s="3"/>
      <c r="I19" s="3"/>
      <c r="J19" s="3"/>
    </row>
  </sheetData>
  <mergeCells count="5">
    <mergeCell ref="B9:J9"/>
    <mergeCell ref="A5:B5"/>
    <mergeCell ref="A6:B6"/>
    <mergeCell ref="A7:B7"/>
    <mergeCell ref="A8:B8"/>
  </mergeCells>
  <phoneticPr fontId="1"/>
  <hyperlinks>
    <hyperlink ref="J1" location="Contents!A1" display="Contents" xr:uid="{A8E14A44-C9CD-4BD0-8B58-FE9CFD470597}"/>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7"/>
  <sheetViews>
    <sheetView workbookViewId="0">
      <selection activeCell="F1" sqref="F1"/>
    </sheetView>
  </sheetViews>
  <sheetFormatPr defaultColWidth="9" defaultRowHeight="15"/>
  <cols>
    <col min="1" max="1" width="21" style="4" customWidth="1"/>
    <col min="2" max="6" width="12" style="4" customWidth="1"/>
    <col min="7" max="16384" width="9" style="4"/>
  </cols>
  <sheetData>
    <row r="1" spans="1:6" ht="18">
      <c r="B1" s="5"/>
      <c r="D1" s="102"/>
      <c r="F1" s="94" t="s">
        <v>28</v>
      </c>
    </row>
    <row r="2" spans="1:6" ht="18.600000000000001">
      <c r="A2" s="6" t="s">
        <v>30</v>
      </c>
    </row>
    <row r="3" spans="1:6" ht="18.600000000000001">
      <c r="A3" s="6"/>
    </row>
    <row r="4" spans="1:6">
      <c r="A4" s="29" t="s">
        <v>525</v>
      </c>
      <c r="B4" s="29"/>
    </row>
    <row r="5" spans="1:6">
      <c r="A5" s="9" t="s">
        <v>43</v>
      </c>
      <c r="B5" s="9">
        <v>2020</v>
      </c>
      <c r="C5" s="9">
        <v>2021</v>
      </c>
      <c r="D5" s="9">
        <v>2022</v>
      </c>
      <c r="E5" s="9">
        <v>2023</v>
      </c>
      <c r="F5" s="9">
        <v>2024</v>
      </c>
    </row>
    <row r="6" spans="1:6" ht="30">
      <c r="A6" s="12" t="s">
        <v>526</v>
      </c>
      <c r="B6" s="64">
        <v>450</v>
      </c>
      <c r="C6" s="64">
        <v>188</v>
      </c>
      <c r="D6" s="64">
        <v>195</v>
      </c>
      <c r="E6" s="64">
        <v>200</v>
      </c>
      <c r="F6" s="64">
        <v>206</v>
      </c>
    </row>
    <row r="7" spans="1:6">
      <c r="A7" s="383"/>
      <c r="B7" s="383"/>
    </row>
  </sheetData>
  <mergeCells count="1">
    <mergeCell ref="A7:B7"/>
  </mergeCells>
  <phoneticPr fontId="1"/>
  <hyperlinks>
    <hyperlink ref="F1" location="Contents!A1" display="Contents" xr:uid="{BD4C85D7-85FE-407C-8AD8-9823104C00A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58"/>
  <sheetViews>
    <sheetView zoomScale="85" zoomScaleNormal="85" workbookViewId="0">
      <selection activeCell="I1" sqref="I1"/>
    </sheetView>
  </sheetViews>
  <sheetFormatPr defaultColWidth="9" defaultRowHeight="15"/>
  <cols>
    <col min="1" max="1" width="20" style="4" bestFit="1" customWidth="1"/>
    <col min="2" max="2" width="19.296875" style="4" customWidth="1"/>
    <col min="3" max="3" width="40.5" style="4" customWidth="1"/>
    <col min="4" max="4" width="13" style="4" customWidth="1"/>
    <col min="5" max="7" width="15.5" style="4" customWidth="1"/>
    <col min="8" max="8" width="8" style="4" customWidth="1"/>
    <col min="9" max="9" width="11.69921875" style="4" customWidth="1"/>
    <col min="10" max="16384" width="9" style="4"/>
  </cols>
  <sheetData>
    <row r="1" spans="1:9" ht="18">
      <c r="E1" s="5"/>
      <c r="F1" s="5"/>
      <c r="H1" s="5"/>
      <c r="I1" s="94" t="s">
        <v>28</v>
      </c>
    </row>
    <row r="2" spans="1:9" ht="18.600000000000001">
      <c r="A2" s="6" t="s">
        <v>30</v>
      </c>
    </row>
    <row r="3" spans="1:9" ht="18.600000000000001">
      <c r="A3" s="6"/>
    </row>
    <row r="4" spans="1:9">
      <c r="A4" s="379" t="s">
        <v>527</v>
      </c>
      <c r="B4" s="379"/>
      <c r="C4" s="379"/>
      <c r="D4" s="379"/>
      <c r="E4" s="379"/>
    </row>
    <row r="5" spans="1:9">
      <c r="A5" s="26"/>
      <c r="B5" s="26"/>
      <c r="C5" s="26"/>
      <c r="D5" s="26"/>
      <c r="E5" s="26"/>
    </row>
    <row r="6" spans="1:9">
      <c r="A6" s="202" t="s">
        <v>528</v>
      </c>
      <c r="B6" s="26"/>
      <c r="C6" s="26"/>
      <c r="D6" s="26"/>
      <c r="E6" s="26"/>
    </row>
    <row r="7" spans="1:9" ht="15" customHeight="1">
      <c r="A7" s="491" t="s">
        <v>78</v>
      </c>
      <c r="B7" s="491" t="s">
        <v>529</v>
      </c>
      <c r="C7" s="507" t="s">
        <v>530</v>
      </c>
      <c r="D7" s="491" t="s">
        <v>531</v>
      </c>
      <c r="E7" s="507" t="s">
        <v>532</v>
      </c>
      <c r="F7" s="507"/>
      <c r="G7" s="507"/>
      <c r="H7" s="507"/>
    </row>
    <row r="8" spans="1:9">
      <c r="A8" s="491"/>
      <c r="B8" s="491"/>
      <c r="C8" s="507"/>
      <c r="D8" s="491"/>
      <c r="E8" s="81" t="s">
        <v>533</v>
      </c>
      <c r="F8" s="81" t="s">
        <v>534</v>
      </c>
      <c r="G8" s="81" t="s">
        <v>535</v>
      </c>
      <c r="H8" s="507" t="s">
        <v>20</v>
      </c>
    </row>
    <row r="9" spans="1:9" ht="43.2">
      <c r="A9" s="491"/>
      <c r="B9" s="491"/>
      <c r="C9" s="507"/>
      <c r="D9" s="491"/>
      <c r="E9" s="81" t="s">
        <v>536</v>
      </c>
      <c r="F9" s="81" t="s">
        <v>537</v>
      </c>
      <c r="G9" s="81" t="s">
        <v>538</v>
      </c>
      <c r="H9" s="507"/>
    </row>
    <row r="10" spans="1:9" ht="43.2">
      <c r="A10" s="82" t="s">
        <v>539</v>
      </c>
      <c r="B10" s="83">
        <v>6</v>
      </c>
      <c r="C10" s="82" t="s">
        <v>548</v>
      </c>
      <c r="D10" s="246">
        <v>93.7</v>
      </c>
      <c r="E10" s="246">
        <v>82.7</v>
      </c>
      <c r="F10" s="246">
        <v>15.6</v>
      </c>
      <c r="G10" s="246">
        <v>1.7</v>
      </c>
      <c r="H10" s="246">
        <v>0</v>
      </c>
    </row>
    <row r="11" spans="1:9" ht="43.2">
      <c r="A11" s="82" t="s">
        <v>540</v>
      </c>
      <c r="B11" s="83">
        <v>4</v>
      </c>
      <c r="C11" s="82" t="s">
        <v>549</v>
      </c>
      <c r="D11" s="246">
        <v>96.7</v>
      </c>
      <c r="E11" s="246">
        <v>91.3</v>
      </c>
      <c r="F11" s="246">
        <v>7.5</v>
      </c>
      <c r="G11" s="246">
        <v>1.3</v>
      </c>
      <c r="H11" s="246">
        <v>0</v>
      </c>
    </row>
    <row r="12" spans="1:9" ht="28.8">
      <c r="A12" s="82" t="s">
        <v>541</v>
      </c>
      <c r="B12" s="83">
        <v>11</v>
      </c>
      <c r="C12" s="82" t="s">
        <v>550</v>
      </c>
      <c r="D12" s="246">
        <v>98.3</v>
      </c>
      <c r="E12" s="246">
        <v>95.6</v>
      </c>
      <c r="F12" s="246">
        <v>3.6</v>
      </c>
      <c r="G12" s="246">
        <v>0.8</v>
      </c>
      <c r="H12" s="246">
        <v>0</v>
      </c>
    </row>
    <row r="13" spans="1:9" ht="43.2">
      <c r="A13" s="82" t="s">
        <v>542</v>
      </c>
      <c r="B13" s="83">
        <v>11</v>
      </c>
      <c r="C13" s="82" t="s">
        <v>551</v>
      </c>
      <c r="D13" s="246">
        <v>92.8</v>
      </c>
      <c r="E13" s="246">
        <v>80.2</v>
      </c>
      <c r="F13" s="246">
        <v>10.8</v>
      </c>
      <c r="G13" s="246">
        <v>5</v>
      </c>
      <c r="H13" s="246">
        <v>4</v>
      </c>
    </row>
    <row r="14" spans="1:9" ht="72">
      <c r="A14" s="82" t="s">
        <v>543</v>
      </c>
      <c r="B14" s="83">
        <v>11</v>
      </c>
      <c r="C14" s="82" t="s">
        <v>552</v>
      </c>
      <c r="D14" s="246">
        <v>96.8</v>
      </c>
      <c r="E14" s="246">
        <v>89.8</v>
      </c>
      <c r="F14" s="246">
        <v>5</v>
      </c>
      <c r="G14" s="246">
        <v>2.2000000000000002</v>
      </c>
      <c r="H14" s="246">
        <v>3.1</v>
      </c>
    </row>
    <row r="15" spans="1:9" ht="57.6">
      <c r="A15" s="82" t="s">
        <v>544</v>
      </c>
      <c r="B15" s="83">
        <v>6</v>
      </c>
      <c r="C15" s="82" t="s">
        <v>553</v>
      </c>
      <c r="D15" s="246">
        <v>98.6</v>
      </c>
      <c r="E15" s="246">
        <v>84.4</v>
      </c>
      <c r="F15" s="246">
        <v>2.1</v>
      </c>
      <c r="G15" s="246">
        <v>0.8</v>
      </c>
      <c r="H15" s="246">
        <v>12.7</v>
      </c>
    </row>
    <row r="16" spans="1:9" ht="28.8">
      <c r="A16" s="82" t="s">
        <v>545</v>
      </c>
      <c r="B16" s="83">
        <v>6</v>
      </c>
      <c r="C16" s="82" t="s">
        <v>554</v>
      </c>
      <c r="D16" s="246">
        <v>98.5</v>
      </c>
      <c r="E16" s="246">
        <v>96.3</v>
      </c>
      <c r="F16" s="246">
        <v>2.9</v>
      </c>
      <c r="G16" s="246">
        <v>0.8</v>
      </c>
      <c r="H16" s="246">
        <v>0</v>
      </c>
    </row>
    <row r="17" spans="1:8" ht="43.2">
      <c r="A17" s="82" t="s">
        <v>546</v>
      </c>
      <c r="B17" s="83">
        <v>4</v>
      </c>
      <c r="C17" s="82" t="s">
        <v>555</v>
      </c>
      <c r="D17" s="246">
        <v>93.2</v>
      </c>
      <c r="E17" s="246">
        <v>82.8</v>
      </c>
      <c r="F17" s="246">
        <v>14.1</v>
      </c>
      <c r="G17" s="246">
        <v>3.1</v>
      </c>
      <c r="H17" s="246">
        <v>0</v>
      </c>
    </row>
    <row r="18" spans="1:8" ht="43.2">
      <c r="A18" s="82" t="s">
        <v>547</v>
      </c>
      <c r="B18" s="83">
        <v>2</v>
      </c>
      <c r="C18" s="82" t="s">
        <v>556</v>
      </c>
      <c r="D18" s="246">
        <v>92.9</v>
      </c>
      <c r="E18" s="246">
        <v>83.1</v>
      </c>
      <c r="F18" s="246">
        <v>12.5</v>
      </c>
      <c r="G18" s="246">
        <v>4.4000000000000004</v>
      </c>
      <c r="H18" s="246">
        <v>0</v>
      </c>
    </row>
    <row r="19" spans="1:8">
      <c r="A19" s="83" t="s">
        <v>75</v>
      </c>
      <c r="B19" s="83">
        <v>61</v>
      </c>
      <c r="C19" s="83"/>
      <c r="D19" s="246">
        <v>96</v>
      </c>
      <c r="E19" s="246">
        <v>88</v>
      </c>
      <c r="F19" s="246">
        <v>7.4</v>
      </c>
      <c r="G19" s="246">
        <v>2.2000000000000002</v>
      </c>
      <c r="H19" s="246">
        <v>2.5</v>
      </c>
    </row>
    <row r="20" spans="1:8">
      <c r="A20" s="133" t="s">
        <v>557</v>
      </c>
    </row>
    <row r="21" spans="1:8">
      <c r="A21" s="133" t="s">
        <v>558</v>
      </c>
    </row>
    <row r="23" spans="1:8" ht="17.7" customHeight="1">
      <c r="A23" s="508" t="s">
        <v>559</v>
      </c>
      <c r="B23" s="509"/>
    </row>
    <row r="24" spans="1:8" ht="15" customHeight="1">
      <c r="A24" s="404" t="s">
        <v>560</v>
      </c>
      <c r="B24" s="510" t="s">
        <v>561</v>
      </c>
      <c r="C24" s="84"/>
      <c r="D24" s="84"/>
    </row>
    <row r="25" spans="1:8">
      <c r="A25" s="404"/>
      <c r="B25" s="511"/>
      <c r="C25" s="84"/>
      <c r="D25" s="84"/>
    </row>
    <row r="26" spans="1:8">
      <c r="A26" s="85" t="s">
        <v>562</v>
      </c>
      <c r="B26" s="218">
        <v>70</v>
      </c>
      <c r="C26" s="84"/>
      <c r="D26" s="84"/>
    </row>
    <row r="27" spans="1:8">
      <c r="A27" s="86" t="s">
        <v>563</v>
      </c>
      <c r="B27" s="247">
        <v>9</v>
      </c>
      <c r="C27" s="84"/>
      <c r="D27" s="84"/>
    </row>
    <row r="28" spans="1:8">
      <c r="A28" s="86" t="s">
        <v>564</v>
      </c>
      <c r="B28" s="247">
        <v>1</v>
      </c>
      <c r="C28" s="84"/>
      <c r="D28" s="84"/>
    </row>
    <row r="29" spans="1:8">
      <c r="A29" s="86" t="s">
        <v>565</v>
      </c>
      <c r="B29" s="247">
        <v>0</v>
      </c>
      <c r="C29" s="84"/>
      <c r="D29" s="84"/>
    </row>
    <row r="30" spans="1:8" ht="28.8">
      <c r="A30" s="82" t="s">
        <v>566</v>
      </c>
      <c r="B30" s="247">
        <v>0</v>
      </c>
      <c r="C30" s="84"/>
      <c r="D30" s="84"/>
    </row>
    <row r="31" spans="1:8">
      <c r="A31" s="201" t="s">
        <v>76</v>
      </c>
      <c r="B31" s="247">
        <v>80</v>
      </c>
      <c r="C31" s="84"/>
      <c r="D31" s="84"/>
    </row>
    <row r="33" spans="1:8">
      <c r="A33" s="59" t="s">
        <v>567</v>
      </c>
      <c r="B33" s="26"/>
      <c r="C33" s="26"/>
      <c r="D33" s="26"/>
      <c r="E33" s="26"/>
    </row>
    <row r="34" spans="1:8" ht="15" customHeight="1">
      <c r="A34" s="491" t="s">
        <v>78</v>
      </c>
      <c r="B34" s="491" t="s">
        <v>529</v>
      </c>
      <c r="C34" s="507" t="s">
        <v>530</v>
      </c>
      <c r="D34" s="491" t="s">
        <v>531</v>
      </c>
      <c r="E34" s="507" t="s">
        <v>532</v>
      </c>
      <c r="F34" s="507"/>
      <c r="G34" s="507"/>
      <c r="H34" s="507"/>
    </row>
    <row r="35" spans="1:8">
      <c r="A35" s="491"/>
      <c r="B35" s="491"/>
      <c r="C35" s="507"/>
      <c r="D35" s="491"/>
      <c r="E35" s="81" t="s">
        <v>533</v>
      </c>
      <c r="F35" s="81" t="s">
        <v>534</v>
      </c>
      <c r="G35" s="81" t="s">
        <v>535</v>
      </c>
      <c r="H35" s="507" t="s">
        <v>20</v>
      </c>
    </row>
    <row r="36" spans="1:8" ht="43.2">
      <c r="A36" s="491"/>
      <c r="B36" s="491"/>
      <c r="C36" s="507"/>
      <c r="D36" s="491"/>
      <c r="E36" s="81" t="s">
        <v>536</v>
      </c>
      <c r="F36" s="81" t="s">
        <v>537</v>
      </c>
      <c r="G36" s="81" t="s">
        <v>538</v>
      </c>
      <c r="H36" s="507"/>
    </row>
    <row r="37" spans="1:8" ht="43.2">
      <c r="A37" s="82" t="s">
        <v>539</v>
      </c>
      <c r="B37" s="83">
        <v>6</v>
      </c>
      <c r="C37" s="82" t="s">
        <v>548</v>
      </c>
      <c r="D37" s="246">
        <v>90.5</v>
      </c>
      <c r="E37" s="246">
        <v>80.8</v>
      </c>
      <c r="F37" s="246">
        <v>9.9</v>
      </c>
      <c r="G37" s="246">
        <v>9.3000000000000007</v>
      </c>
      <c r="H37" s="246">
        <v>0</v>
      </c>
    </row>
    <row r="38" spans="1:8" ht="43.2">
      <c r="A38" s="82" t="s">
        <v>540</v>
      </c>
      <c r="B38" s="83">
        <v>4</v>
      </c>
      <c r="C38" s="82" t="s">
        <v>549</v>
      </c>
      <c r="D38" s="246">
        <v>94.7</v>
      </c>
      <c r="E38" s="246">
        <v>90.3</v>
      </c>
      <c r="F38" s="246">
        <v>4.8</v>
      </c>
      <c r="G38" s="246">
        <v>4.8</v>
      </c>
      <c r="H38" s="246">
        <v>0</v>
      </c>
    </row>
    <row r="39" spans="1:8" ht="28.8">
      <c r="A39" s="82" t="s">
        <v>541</v>
      </c>
      <c r="B39" s="83">
        <v>11</v>
      </c>
      <c r="C39" s="82" t="s">
        <v>550</v>
      </c>
      <c r="D39" s="246">
        <v>98</v>
      </c>
      <c r="E39" s="246">
        <v>96.5</v>
      </c>
      <c r="F39" s="246">
        <v>1.1000000000000001</v>
      </c>
      <c r="G39" s="246">
        <v>2.4</v>
      </c>
      <c r="H39" s="246">
        <v>0</v>
      </c>
    </row>
    <row r="40" spans="1:8" ht="43.2">
      <c r="A40" s="82" t="s">
        <v>542</v>
      </c>
      <c r="B40" s="83">
        <v>11</v>
      </c>
      <c r="C40" s="82" t="s">
        <v>551</v>
      </c>
      <c r="D40" s="246">
        <v>88.7</v>
      </c>
      <c r="E40" s="246">
        <v>76.5</v>
      </c>
      <c r="F40" s="246">
        <v>7.1</v>
      </c>
      <c r="G40" s="246">
        <v>12.8</v>
      </c>
      <c r="H40" s="246">
        <v>3.6</v>
      </c>
    </row>
    <row r="41" spans="1:8" ht="72">
      <c r="A41" s="82" t="s">
        <v>543</v>
      </c>
      <c r="B41" s="83">
        <v>11</v>
      </c>
      <c r="C41" s="82" t="s">
        <v>552</v>
      </c>
      <c r="D41" s="246">
        <v>91.2</v>
      </c>
      <c r="E41" s="246">
        <v>82.7</v>
      </c>
      <c r="F41" s="246">
        <v>6.8</v>
      </c>
      <c r="G41" s="246">
        <v>9.1</v>
      </c>
      <c r="H41" s="246">
        <v>1.4</v>
      </c>
    </row>
    <row r="42" spans="1:8" ht="57.6">
      <c r="A42" s="82" t="s">
        <v>544</v>
      </c>
      <c r="B42" s="83">
        <v>6</v>
      </c>
      <c r="C42" s="82" t="s">
        <v>553</v>
      </c>
      <c r="D42" s="246">
        <v>93.1</v>
      </c>
      <c r="E42" s="246">
        <v>84</v>
      </c>
      <c r="F42" s="246">
        <v>1</v>
      </c>
      <c r="G42" s="246">
        <v>8.8000000000000007</v>
      </c>
      <c r="H42" s="246">
        <v>6.2</v>
      </c>
    </row>
    <row r="43" spans="1:8" ht="28.8">
      <c r="A43" s="82" t="s">
        <v>545</v>
      </c>
      <c r="B43" s="83">
        <v>6</v>
      </c>
      <c r="C43" s="82" t="s">
        <v>554</v>
      </c>
      <c r="D43" s="246">
        <v>98</v>
      </c>
      <c r="E43" s="246">
        <v>96.2</v>
      </c>
      <c r="F43" s="246">
        <v>1.6</v>
      </c>
      <c r="G43" s="246">
        <v>2.2000000000000002</v>
      </c>
      <c r="H43" s="246">
        <v>0</v>
      </c>
    </row>
    <row r="44" spans="1:8" ht="43.2">
      <c r="A44" s="82" t="s">
        <v>546</v>
      </c>
      <c r="B44" s="83">
        <v>4</v>
      </c>
      <c r="C44" s="82" t="s">
        <v>555</v>
      </c>
      <c r="D44" s="246">
        <v>90.4</v>
      </c>
      <c r="E44" s="246">
        <v>82.1</v>
      </c>
      <c r="F44" s="246">
        <v>8.1999999999999993</v>
      </c>
      <c r="G44" s="246">
        <v>9.6999999999999993</v>
      </c>
      <c r="H44" s="246">
        <v>0</v>
      </c>
    </row>
    <row r="45" spans="1:8" ht="43.2">
      <c r="A45" s="82" t="s">
        <v>547</v>
      </c>
      <c r="B45" s="83">
        <v>2</v>
      </c>
      <c r="C45" s="82" t="s">
        <v>556</v>
      </c>
      <c r="D45" s="246">
        <v>86.6</v>
      </c>
      <c r="E45" s="246">
        <v>76.5</v>
      </c>
      <c r="F45" s="246">
        <v>6.9</v>
      </c>
      <c r="G45" s="246">
        <v>16.7</v>
      </c>
      <c r="H45" s="246">
        <v>0</v>
      </c>
    </row>
    <row r="46" spans="1:8">
      <c r="A46" s="82" t="s">
        <v>2</v>
      </c>
      <c r="B46" s="83">
        <v>61</v>
      </c>
      <c r="C46" s="83"/>
      <c r="D46" s="246">
        <v>92.8</v>
      </c>
      <c r="E46" s="246">
        <v>85.1</v>
      </c>
      <c r="F46" s="246">
        <v>5</v>
      </c>
      <c r="G46" s="246">
        <v>7.8</v>
      </c>
      <c r="H46" s="246">
        <v>2.1</v>
      </c>
    </row>
    <row r="47" spans="1:8">
      <c r="A47" s="133" t="s">
        <v>557</v>
      </c>
    </row>
    <row r="48" spans="1:8">
      <c r="A48" s="133" t="s">
        <v>558</v>
      </c>
    </row>
    <row r="50" spans="1:2" ht="27" customHeight="1">
      <c r="A50" s="361" t="s">
        <v>568</v>
      </c>
      <c r="B50" s="361"/>
    </row>
    <row r="51" spans="1:2" ht="15" customHeight="1">
      <c r="A51" s="404" t="s">
        <v>560</v>
      </c>
      <c r="B51" s="510" t="s">
        <v>561</v>
      </c>
    </row>
    <row r="52" spans="1:2">
      <c r="A52" s="404"/>
      <c r="B52" s="511"/>
    </row>
    <row r="53" spans="1:2">
      <c r="A53" s="85" t="s">
        <v>562</v>
      </c>
      <c r="B53" s="218">
        <v>39</v>
      </c>
    </row>
    <row r="54" spans="1:2">
      <c r="A54" s="86" t="s">
        <v>563</v>
      </c>
      <c r="B54" s="247">
        <v>8</v>
      </c>
    </row>
    <row r="55" spans="1:2">
      <c r="A55" s="86" t="s">
        <v>564</v>
      </c>
      <c r="B55" s="247">
        <v>4</v>
      </c>
    </row>
    <row r="56" spans="1:2">
      <c r="A56" s="86" t="s">
        <v>565</v>
      </c>
      <c r="B56" s="247">
        <v>0</v>
      </c>
    </row>
    <row r="57" spans="1:2" ht="28.8">
      <c r="A57" s="82" t="s">
        <v>566</v>
      </c>
      <c r="B57" s="247">
        <v>13</v>
      </c>
    </row>
    <row r="58" spans="1:2">
      <c r="A58" s="201" t="s">
        <v>76</v>
      </c>
      <c r="B58" s="247">
        <f>SUM(B53:B57)</f>
        <v>64</v>
      </c>
    </row>
  </sheetData>
  <mergeCells count="18">
    <mergeCell ref="C34:C36"/>
    <mergeCell ref="D34:D36"/>
    <mergeCell ref="E34:H34"/>
    <mergeCell ref="H35:H36"/>
    <mergeCell ref="A51:A52"/>
    <mergeCell ref="A34:A36"/>
    <mergeCell ref="B34:B36"/>
    <mergeCell ref="B51:B52"/>
    <mergeCell ref="A4:E4"/>
    <mergeCell ref="A24:A25"/>
    <mergeCell ref="H8:H9"/>
    <mergeCell ref="E7:H7"/>
    <mergeCell ref="D7:D9"/>
    <mergeCell ref="C7:C9"/>
    <mergeCell ref="B7:B9"/>
    <mergeCell ref="A7:A9"/>
    <mergeCell ref="A23:B23"/>
    <mergeCell ref="B24:B25"/>
  </mergeCells>
  <phoneticPr fontId="1"/>
  <hyperlinks>
    <hyperlink ref="I1" location="Contents!A1" display="Contents" xr:uid="{621A2E45-90F1-4A61-B61D-BBE50115DD24}"/>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02FE-AE75-48C9-8A0F-6382E4383C75}">
  <dimension ref="A1:F15"/>
  <sheetViews>
    <sheetView zoomScaleNormal="100" workbookViewId="0">
      <selection activeCell="C1" sqref="C1"/>
    </sheetView>
  </sheetViews>
  <sheetFormatPr defaultColWidth="9" defaultRowHeight="15"/>
  <cols>
    <col min="1" max="1" width="50.19921875" style="4" customWidth="1"/>
    <col min="2" max="2" width="16" style="4" customWidth="1"/>
    <col min="3" max="3" width="17.5" style="4" bestFit="1" customWidth="1"/>
    <col min="4" max="4" width="22" style="4" bestFit="1" customWidth="1"/>
    <col min="5" max="5" width="9" style="4" bestFit="1" customWidth="1"/>
    <col min="6" max="6" width="8" style="4" customWidth="1"/>
    <col min="7" max="7" width="11.69921875" style="4" customWidth="1"/>
    <col min="8" max="16384" width="9" style="4"/>
  </cols>
  <sheetData>
    <row r="1" spans="1:6" ht="18">
      <c r="C1" s="94" t="s">
        <v>28</v>
      </c>
      <c r="D1" s="5"/>
      <c r="F1" s="5"/>
    </row>
    <row r="2" spans="1:6" ht="18.600000000000001">
      <c r="A2" s="6" t="s">
        <v>30</v>
      </c>
    </row>
    <row r="3" spans="1:6" ht="18.600000000000001">
      <c r="A3" s="6"/>
    </row>
    <row r="4" spans="1:6">
      <c r="A4" s="379" t="s">
        <v>569</v>
      </c>
      <c r="B4" s="379"/>
      <c r="C4" s="379"/>
    </row>
    <row r="5" spans="1:6">
      <c r="A5" s="26"/>
      <c r="B5" s="26"/>
      <c r="C5" s="26"/>
    </row>
    <row r="6" spans="1:6">
      <c r="A6" s="27" t="s">
        <v>570</v>
      </c>
    </row>
    <row r="7" spans="1:6">
      <c r="A7" s="38" t="s">
        <v>572</v>
      </c>
      <c r="B7" s="278">
        <v>0.86</v>
      </c>
    </row>
    <row r="8" spans="1:6">
      <c r="A8" s="14" t="s">
        <v>573</v>
      </c>
      <c r="B8" s="278">
        <v>0.11</v>
      </c>
    </row>
    <row r="9" spans="1:6">
      <c r="A9" s="14" t="s">
        <v>574</v>
      </c>
      <c r="B9" s="278">
        <v>0.03</v>
      </c>
    </row>
    <row r="11" spans="1:6">
      <c r="A11" s="60" t="s">
        <v>571</v>
      </c>
    </row>
    <row r="12" spans="1:6">
      <c r="A12" s="14" t="s">
        <v>575</v>
      </c>
      <c r="B12" s="278">
        <v>0.35</v>
      </c>
    </row>
    <row r="13" spans="1:6">
      <c r="A13" s="14" t="s">
        <v>576</v>
      </c>
      <c r="B13" s="278">
        <v>0.12</v>
      </c>
    </row>
    <row r="14" spans="1:6">
      <c r="A14" s="14" t="s">
        <v>577</v>
      </c>
      <c r="B14" s="278">
        <v>0.23</v>
      </c>
    </row>
    <row r="15" spans="1:6">
      <c r="A15" s="14" t="s">
        <v>578</v>
      </c>
      <c r="B15" s="278">
        <v>0.3</v>
      </c>
    </row>
  </sheetData>
  <mergeCells count="1">
    <mergeCell ref="A4:C4"/>
  </mergeCells>
  <phoneticPr fontId="1"/>
  <hyperlinks>
    <hyperlink ref="C1" location="Contents!A1" display="Contents" xr:uid="{22435901-2C3C-4B0E-9AB0-7906E76293E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workbookViewId="0">
      <selection activeCell="F1" sqref="F1"/>
    </sheetView>
  </sheetViews>
  <sheetFormatPr defaultColWidth="9" defaultRowHeight="15"/>
  <cols>
    <col min="1" max="1" width="30.19921875" style="4" customWidth="1"/>
    <col min="2" max="5" width="12.296875" style="4" bestFit="1" customWidth="1"/>
    <col min="6" max="6" width="12.296875" style="4" customWidth="1"/>
    <col min="7" max="16384" width="9" style="4"/>
  </cols>
  <sheetData>
    <row r="1" spans="1:6" ht="18">
      <c r="B1" s="5"/>
      <c r="C1" s="102"/>
      <c r="D1" s="102"/>
      <c r="E1" s="102"/>
      <c r="F1" s="94" t="s">
        <v>28</v>
      </c>
    </row>
    <row r="2" spans="1:6" ht="18.600000000000001">
      <c r="A2" s="6" t="s">
        <v>29</v>
      </c>
    </row>
    <row r="3" spans="1:6" ht="18.600000000000001">
      <c r="A3" s="6"/>
    </row>
    <row r="4" spans="1:6">
      <c r="A4" s="60" t="s">
        <v>38</v>
      </c>
    </row>
    <row r="5" spans="1:6">
      <c r="A5" s="9" t="s">
        <v>43</v>
      </c>
      <c r="B5" s="32">
        <v>2020</v>
      </c>
      <c r="C5" s="32">
        <v>2021</v>
      </c>
      <c r="D5" s="32">
        <v>2022</v>
      </c>
      <c r="E5" s="32">
        <v>2023</v>
      </c>
      <c r="F5" s="32">
        <v>2024</v>
      </c>
    </row>
    <row r="6" spans="1:6">
      <c r="A6" s="12" t="s">
        <v>39</v>
      </c>
      <c r="B6" s="20">
        <v>1065.4000000000001</v>
      </c>
      <c r="C6" s="20">
        <v>436.7</v>
      </c>
      <c r="D6" s="20">
        <v>400.7</v>
      </c>
      <c r="E6" s="20">
        <v>644.6</v>
      </c>
      <c r="F6" s="20">
        <v>473.9</v>
      </c>
    </row>
    <row r="7" spans="1:6">
      <c r="A7" s="12" t="s">
        <v>40</v>
      </c>
      <c r="B7" s="20">
        <v>1041.5</v>
      </c>
      <c r="C7" s="20">
        <v>417.8</v>
      </c>
      <c r="D7" s="20">
        <v>351.1</v>
      </c>
      <c r="E7" s="20">
        <v>640.1</v>
      </c>
      <c r="F7" s="20">
        <v>468.9</v>
      </c>
    </row>
    <row r="8" spans="1:6">
      <c r="A8" s="12" t="s">
        <v>41</v>
      </c>
      <c r="B8" s="20">
        <v>75.3</v>
      </c>
      <c r="C8" s="20">
        <v>96.2</v>
      </c>
      <c r="D8" s="20">
        <v>88.9</v>
      </c>
      <c r="E8" s="20">
        <v>99.3</v>
      </c>
      <c r="F8" s="20">
        <v>98.9</v>
      </c>
    </row>
    <row r="9" spans="1:6" ht="45">
      <c r="A9" s="15" t="s">
        <v>42</v>
      </c>
      <c r="B9" s="64" t="s">
        <v>44</v>
      </c>
      <c r="C9" s="64" t="s">
        <v>44</v>
      </c>
      <c r="D9" s="64" t="s">
        <v>44</v>
      </c>
      <c r="E9" s="64" t="s">
        <v>44</v>
      </c>
      <c r="F9" s="64" t="s">
        <v>45</v>
      </c>
    </row>
  </sheetData>
  <phoneticPr fontId="1"/>
  <hyperlinks>
    <hyperlink ref="F1" location="Contents!A1" display="Contents" xr:uid="{D099273B-C06C-4006-88AD-A85EDD78FC9B}"/>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1"/>
  <sheetViews>
    <sheetView workbookViewId="0">
      <selection activeCell="F1" sqref="F1"/>
    </sheetView>
  </sheetViews>
  <sheetFormatPr defaultColWidth="9" defaultRowHeight="15"/>
  <cols>
    <col min="1" max="1" width="21" style="4" customWidth="1"/>
    <col min="2" max="6" width="12" style="4" customWidth="1"/>
    <col min="7" max="16384" width="9" style="4"/>
  </cols>
  <sheetData>
    <row r="1" spans="1:6" ht="18">
      <c r="B1" s="5"/>
      <c r="D1" s="102"/>
      <c r="F1" s="94" t="s">
        <v>28</v>
      </c>
    </row>
    <row r="2" spans="1:6" ht="18.600000000000001">
      <c r="A2" s="6" t="s">
        <v>30</v>
      </c>
    </row>
    <row r="3" spans="1:6" ht="18.600000000000001">
      <c r="A3" s="6"/>
    </row>
    <row r="4" spans="1:6">
      <c r="A4" s="274" t="s">
        <v>852</v>
      </c>
      <c r="B4" s="274"/>
    </row>
    <row r="5" spans="1:6">
      <c r="A5" s="9" t="s">
        <v>579</v>
      </c>
      <c r="B5" s="9">
        <v>2020</v>
      </c>
      <c r="C5" s="9">
        <v>2021</v>
      </c>
      <c r="D5" s="9">
        <v>2022</v>
      </c>
      <c r="E5" s="9">
        <v>2023</v>
      </c>
      <c r="F5" s="9">
        <v>2024</v>
      </c>
    </row>
    <row r="6" spans="1:6">
      <c r="A6" s="87" t="s">
        <v>580</v>
      </c>
      <c r="B6" s="88">
        <v>94.7</v>
      </c>
      <c r="C6" s="88">
        <v>95.6</v>
      </c>
      <c r="D6" s="88">
        <v>96.4</v>
      </c>
      <c r="E6" s="206">
        <v>96.4</v>
      </c>
      <c r="F6" s="248">
        <v>96.6</v>
      </c>
    </row>
    <row r="7" spans="1:6">
      <c r="A7" s="87" t="s">
        <v>581</v>
      </c>
      <c r="B7" s="88">
        <v>49.4</v>
      </c>
      <c r="C7" s="88">
        <v>53.3</v>
      </c>
      <c r="D7" s="88">
        <v>50.3</v>
      </c>
      <c r="E7" s="88">
        <v>52.5</v>
      </c>
      <c r="F7" s="88">
        <v>56.2</v>
      </c>
    </row>
    <row r="8" spans="1:6">
      <c r="A8" s="87" t="s">
        <v>582</v>
      </c>
      <c r="B8" s="88">
        <v>83.5</v>
      </c>
      <c r="C8" s="88">
        <v>80</v>
      </c>
      <c r="D8" s="88">
        <v>84</v>
      </c>
      <c r="E8" s="88">
        <v>80.400000000000006</v>
      </c>
      <c r="F8" s="88">
        <v>70.3</v>
      </c>
    </row>
    <row r="9" spans="1:6">
      <c r="A9" s="87" t="s">
        <v>583</v>
      </c>
      <c r="B9" s="88">
        <v>51</v>
      </c>
      <c r="C9" s="88">
        <v>56.9</v>
      </c>
      <c r="D9" s="88">
        <v>69.2</v>
      </c>
      <c r="E9" s="88">
        <v>67.7</v>
      </c>
      <c r="F9" s="88">
        <v>70.8</v>
      </c>
    </row>
    <row r="10" spans="1:6">
      <c r="A10" s="4" t="s">
        <v>584</v>
      </c>
    </row>
    <row r="11" spans="1:6">
      <c r="A11" s="4" t="s">
        <v>585</v>
      </c>
    </row>
  </sheetData>
  <phoneticPr fontId="1"/>
  <hyperlinks>
    <hyperlink ref="F1" location="Contents!A1" display="Contents" xr:uid="{297CD9B2-0199-4440-B27E-DF401309EE4C}"/>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7"/>
  <sheetViews>
    <sheetView workbookViewId="0">
      <selection activeCell="F1" sqref="F1"/>
    </sheetView>
  </sheetViews>
  <sheetFormatPr defaultColWidth="9" defaultRowHeight="15"/>
  <cols>
    <col min="1" max="1" width="33.19921875" style="4" customWidth="1"/>
    <col min="2" max="6" width="12" style="4" customWidth="1"/>
    <col min="7" max="16384" width="9" style="4"/>
  </cols>
  <sheetData>
    <row r="1" spans="1:6" ht="18">
      <c r="C1" s="5"/>
      <c r="E1" s="102"/>
      <c r="F1" s="94" t="s">
        <v>28</v>
      </c>
    </row>
    <row r="2" spans="1:6" ht="18.600000000000001">
      <c r="A2" s="6" t="s">
        <v>30</v>
      </c>
    </row>
    <row r="3" spans="1:6" ht="18.600000000000001">
      <c r="A3" s="6"/>
    </row>
    <row r="4" spans="1:6">
      <c r="A4" s="413" t="s">
        <v>586</v>
      </c>
      <c r="B4" s="413"/>
      <c r="C4" s="413"/>
    </row>
    <row r="5" spans="1:6">
      <c r="A5" s="9" t="s">
        <v>43</v>
      </c>
      <c r="B5" s="9">
        <v>2020</v>
      </c>
      <c r="C5" s="9">
        <v>2021</v>
      </c>
      <c r="D5" s="9">
        <v>2022</v>
      </c>
      <c r="E5" s="9">
        <v>2023</v>
      </c>
      <c r="F5" s="9">
        <v>2024</v>
      </c>
    </row>
    <row r="6" spans="1:6">
      <c r="A6" s="87" t="s">
        <v>587</v>
      </c>
      <c r="B6" s="88">
        <v>81.3</v>
      </c>
      <c r="C6" s="88">
        <v>65</v>
      </c>
      <c r="D6" s="88">
        <v>71.5</v>
      </c>
      <c r="E6" s="88">
        <v>77.7</v>
      </c>
      <c r="F6" s="88">
        <v>62.8</v>
      </c>
    </row>
    <row r="7" spans="1:6">
      <c r="A7" s="96"/>
      <c r="B7" s="96"/>
      <c r="C7" s="96"/>
    </row>
  </sheetData>
  <mergeCells count="1">
    <mergeCell ref="A4:C4"/>
  </mergeCells>
  <phoneticPr fontId="1"/>
  <hyperlinks>
    <hyperlink ref="F1" location="Contents!A1" display="Contents" xr:uid="{7C0A3A41-7D1D-4492-A30A-E90A5A6FED7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12"/>
  <sheetViews>
    <sheetView workbookViewId="0">
      <selection activeCell="F1" sqref="F1"/>
    </sheetView>
  </sheetViews>
  <sheetFormatPr defaultColWidth="9" defaultRowHeight="15"/>
  <cols>
    <col min="1" max="1" width="30.19921875" style="4" customWidth="1"/>
    <col min="2" max="6" width="12.5" style="4" customWidth="1"/>
    <col min="7" max="16384" width="9" style="4"/>
  </cols>
  <sheetData>
    <row r="1" spans="1:6" ht="18">
      <c r="B1" s="5"/>
      <c r="D1" s="102"/>
      <c r="F1" s="94" t="s">
        <v>28</v>
      </c>
    </row>
    <row r="2" spans="1:6" ht="18.600000000000001">
      <c r="A2" s="6" t="s">
        <v>30</v>
      </c>
    </row>
    <row r="3" spans="1:6" ht="15.75" customHeight="1">
      <c r="A3" s="6"/>
    </row>
    <row r="4" spans="1:6" ht="15.75" customHeight="1">
      <c r="A4" s="29" t="s">
        <v>853</v>
      </c>
      <c r="B4" s="29"/>
      <c r="C4" s="29"/>
    </row>
    <row r="5" spans="1:6">
      <c r="A5" s="32" t="s">
        <v>43</v>
      </c>
      <c r="B5" s="9">
        <v>2020</v>
      </c>
      <c r="C5" s="9">
        <v>2021</v>
      </c>
      <c r="D5" s="9">
        <v>2022</v>
      </c>
      <c r="E5" s="9">
        <v>2023</v>
      </c>
      <c r="F5" s="9">
        <v>2024</v>
      </c>
    </row>
    <row r="6" spans="1:6">
      <c r="A6" s="12" t="s">
        <v>588</v>
      </c>
      <c r="B6" s="198">
        <v>31.4</v>
      </c>
      <c r="C6" s="198">
        <v>27.2</v>
      </c>
      <c r="D6" s="198">
        <v>18.66</v>
      </c>
      <c r="E6" s="198">
        <v>14.63</v>
      </c>
      <c r="F6" s="198">
        <v>17.28</v>
      </c>
    </row>
    <row r="7" spans="1:6">
      <c r="A7" s="12" t="s">
        <v>589</v>
      </c>
      <c r="B7" s="198">
        <v>17.5</v>
      </c>
      <c r="C7" s="198">
        <v>14</v>
      </c>
      <c r="D7" s="198">
        <v>15.61</v>
      </c>
      <c r="E7" s="198">
        <v>15.76</v>
      </c>
      <c r="F7" s="198">
        <v>16.05</v>
      </c>
    </row>
    <row r="8" spans="1:6">
      <c r="A8" s="25"/>
    </row>
    <row r="12" spans="1:6">
      <c r="C12" s="63"/>
    </row>
  </sheetData>
  <phoneticPr fontId="1"/>
  <hyperlinks>
    <hyperlink ref="F1" location="Contents!A1" display="Contents" xr:uid="{905DE0A8-2902-4F2D-A4E2-427E66C05BBA}"/>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13"/>
  <sheetViews>
    <sheetView workbookViewId="0">
      <selection activeCell="I1" sqref="I1"/>
    </sheetView>
  </sheetViews>
  <sheetFormatPr defaultColWidth="9" defaultRowHeight="15"/>
  <cols>
    <col min="1" max="1" width="32.5" style="4" customWidth="1"/>
    <col min="2" max="2" width="11.69921875" style="4" customWidth="1"/>
    <col min="3" max="7" width="13" style="4" customWidth="1"/>
    <col min="8" max="8" width="15.796875" style="4" customWidth="1"/>
    <col min="9" max="9" width="49.296875" style="4" customWidth="1"/>
    <col min="10" max="16384" width="9" style="4"/>
  </cols>
  <sheetData>
    <row r="1" spans="1:9" ht="18">
      <c r="I1" s="94" t="s">
        <v>28</v>
      </c>
    </row>
    <row r="2" spans="1:9" ht="18.600000000000001">
      <c r="A2" s="6" t="s">
        <v>30</v>
      </c>
    </row>
    <row r="3" spans="1:9" ht="18.600000000000001">
      <c r="A3" s="6"/>
    </row>
    <row r="4" spans="1:9">
      <c r="A4" s="29" t="s">
        <v>856</v>
      </c>
      <c r="B4" s="29"/>
    </row>
    <row r="5" spans="1:9" ht="73.05" customHeight="1">
      <c r="A5" s="9" t="s">
        <v>43</v>
      </c>
      <c r="B5" s="32">
        <v>2020</v>
      </c>
      <c r="C5" s="32">
        <v>2021</v>
      </c>
      <c r="D5" s="32">
        <v>2022</v>
      </c>
      <c r="E5" s="32">
        <v>2023</v>
      </c>
      <c r="F5" s="32">
        <v>2024</v>
      </c>
      <c r="G5" s="271" t="s">
        <v>877</v>
      </c>
      <c r="H5" s="81" t="s">
        <v>891</v>
      </c>
      <c r="I5" s="376"/>
    </row>
    <row r="6" spans="1:9" ht="16.2">
      <c r="A6" s="12" t="s">
        <v>590</v>
      </c>
      <c r="B6" s="116">
        <v>0.2</v>
      </c>
      <c r="C6" s="116">
        <v>0.40228729538498825</v>
      </c>
      <c r="D6" s="116">
        <v>0.6</v>
      </c>
      <c r="E6" s="116">
        <v>1.65</v>
      </c>
      <c r="F6" s="116">
        <v>0.64</v>
      </c>
      <c r="G6" s="198">
        <v>2.1</v>
      </c>
      <c r="H6" s="198">
        <v>1.3</v>
      </c>
    </row>
    <row r="7" spans="1:9" ht="16.2">
      <c r="A7" s="12" t="s">
        <v>591</v>
      </c>
      <c r="B7" s="117">
        <v>2E-3</v>
      </c>
      <c r="C7" s="117">
        <v>6.0343094307748239E-4</v>
      </c>
      <c r="D7" s="117">
        <v>1.8E-3</v>
      </c>
      <c r="E7" s="117">
        <v>1.0699999999999999E-2</v>
      </c>
      <c r="F7" s="117">
        <v>6.6E-3</v>
      </c>
      <c r="G7" s="198">
        <v>0.09</v>
      </c>
      <c r="H7" s="198">
        <v>0.06</v>
      </c>
    </row>
    <row r="8" spans="1:9" ht="16.2">
      <c r="A8" s="12" t="s">
        <v>592</v>
      </c>
      <c r="B8" s="118">
        <v>4.0000000000000001E-3</v>
      </c>
      <c r="C8" s="118">
        <v>5.0000000000000001E-3</v>
      </c>
      <c r="D8" s="118">
        <v>8.9999999999999993E-3</v>
      </c>
      <c r="E8" s="118">
        <v>7.0000000000000001E-3</v>
      </c>
      <c r="F8" s="118">
        <v>7.0000000000000001E-3</v>
      </c>
      <c r="G8" s="198" t="s">
        <v>6</v>
      </c>
      <c r="H8" s="198" t="s">
        <v>11</v>
      </c>
    </row>
    <row r="9" spans="1:9" ht="15" customHeight="1">
      <c r="A9" s="101" t="s">
        <v>876</v>
      </c>
      <c r="B9" s="362"/>
      <c r="C9" s="362"/>
      <c r="D9" s="362"/>
      <c r="E9" s="362"/>
      <c r="F9" s="362"/>
      <c r="G9" s="362"/>
      <c r="H9" s="121"/>
    </row>
    <row r="10" spans="1:9">
      <c r="A10" s="37" t="s">
        <v>593</v>
      </c>
      <c r="B10" s="121"/>
      <c r="C10" s="121"/>
      <c r="D10" s="121"/>
      <c r="E10" s="121"/>
      <c r="F10" s="121"/>
      <c r="G10" s="121"/>
      <c r="H10" s="121"/>
    </row>
    <row r="11" spans="1:9">
      <c r="A11" s="37" t="s">
        <v>594</v>
      </c>
    </row>
    <row r="12" spans="1:9">
      <c r="A12" s="37" t="s">
        <v>875</v>
      </c>
      <c r="I12" s="98"/>
    </row>
    <row r="13" spans="1:9">
      <c r="I13" s="98"/>
    </row>
  </sheetData>
  <phoneticPr fontId="1"/>
  <hyperlinks>
    <hyperlink ref="I1" location="Contents!A1" display="Contents" xr:uid="{64A463A3-5308-4D48-B2CD-9E91D15AF786}"/>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7"/>
  <sheetViews>
    <sheetView workbookViewId="0">
      <selection activeCell="F1" sqref="F1"/>
    </sheetView>
  </sheetViews>
  <sheetFormatPr defaultColWidth="9" defaultRowHeight="15"/>
  <cols>
    <col min="1" max="1" width="42.5" style="4" customWidth="1"/>
    <col min="2" max="6" width="12" style="4" customWidth="1"/>
    <col min="7" max="16384" width="9" style="4"/>
  </cols>
  <sheetData>
    <row r="1" spans="1:6" ht="18">
      <c r="C1" s="5"/>
      <c r="E1" s="102"/>
      <c r="F1" s="94" t="s">
        <v>28</v>
      </c>
    </row>
    <row r="2" spans="1:6" ht="18.600000000000001">
      <c r="A2" s="6" t="s">
        <v>30</v>
      </c>
    </row>
    <row r="3" spans="1:6" ht="18.600000000000001">
      <c r="A3" s="6"/>
    </row>
    <row r="4" spans="1:6" ht="15" customHeight="1">
      <c r="A4" s="274" t="s">
        <v>595</v>
      </c>
      <c r="B4" s="274"/>
      <c r="C4" s="274"/>
      <c r="D4" s="274"/>
      <c r="E4" s="274"/>
      <c r="F4" s="26"/>
    </row>
    <row r="5" spans="1:6">
      <c r="A5" s="9" t="s">
        <v>43</v>
      </c>
      <c r="B5" s="32">
        <v>2020</v>
      </c>
      <c r="C5" s="32">
        <v>2021</v>
      </c>
      <c r="D5" s="32">
        <v>2022</v>
      </c>
      <c r="E5" s="32">
        <v>2023</v>
      </c>
      <c r="F5" s="32">
        <v>2024</v>
      </c>
    </row>
    <row r="6" spans="1:6">
      <c r="A6" s="12" t="s">
        <v>596</v>
      </c>
      <c r="B6" s="62">
        <v>71.099999999999994</v>
      </c>
      <c r="C6" s="62">
        <v>76.5</v>
      </c>
      <c r="D6" s="62">
        <v>81.599999999999994</v>
      </c>
      <c r="E6" s="62">
        <v>88.1</v>
      </c>
      <c r="F6" s="62">
        <v>84.4</v>
      </c>
    </row>
    <row r="7" spans="1:6">
      <c r="A7" s="12" t="s">
        <v>597</v>
      </c>
      <c r="B7" s="62">
        <v>8.1</v>
      </c>
      <c r="C7" s="62">
        <v>9</v>
      </c>
      <c r="D7" s="62">
        <v>10.3</v>
      </c>
      <c r="E7" s="62">
        <v>11</v>
      </c>
      <c r="F7" s="62">
        <v>10.6</v>
      </c>
    </row>
  </sheetData>
  <phoneticPr fontId="1"/>
  <hyperlinks>
    <hyperlink ref="F1" location="Contents!A1" display="Contents" xr:uid="{0D233854-4B63-4D2C-A479-062074EB0A87}"/>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9"/>
  <sheetViews>
    <sheetView workbookViewId="0">
      <selection activeCell="F1" sqref="F1"/>
    </sheetView>
  </sheetViews>
  <sheetFormatPr defaultColWidth="9" defaultRowHeight="15"/>
  <cols>
    <col min="1" max="1" width="34" style="4" customWidth="1"/>
    <col min="2" max="6" width="14.5" style="4" customWidth="1"/>
    <col min="7" max="16384" width="9" style="4"/>
  </cols>
  <sheetData>
    <row r="1" spans="1:6" ht="18">
      <c r="C1" s="5"/>
      <c r="E1" s="102"/>
      <c r="F1" s="94" t="s">
        <v>28</v>
      </c>
    </row>
    <row r="2" spans="1:6" ht="18.600000000000001">
      <c r="A2" s="6" t="s">
        <v>30</v>
      </c>
    </row>
    <row r="3" spans="1:6" ht="18.600000000000001">
      <c r="A3" s="6"/>
    </row>
    <row r="4" spans="1:6" ht="15" customHeight="1">
      <c r="A4" s="274" t="s">
        <v>598</v>
      </c>
      <c r="B4" s="274"/>
      <c r="C4" s="274"/>
    </row>
    <row r="5" spans="1:6">
      <c r="A5" s="9" t="s">
        <v>43</v>
      </c>
      <c r="B5" s="32">
        <v>2020</v>
      </c>
      <c r="C5" s="32">
        <v>2021</v>
      </c>
      <c r="D5" s="32">
        <v>2022</v>
      </c>
      <c r="E5" s="32">
        <v>2023</v>
      </c>
      <c r="F5" s="32">
        <v>2024</v>
      </c>
    </row>
    <row r="6" spans="1:6" s="37" customFormat="1" ht="30">
      <c r="A6" s="43" t="s">
        <v>599</v>
      </c>
      <c r="B6" s="120" t="s">
        <v>603</v>
      </c>
      <c r="C6" s="120" t="s">
        <v>604</v>
      </c>
      <c r="D6" s="120" t="s">
        <v>605</v>
      </c>
      <c r="E6" s="120" t="s">
        <v>606</v>
      </c>
      <c r="F6" s="120" t="s">
        <v>607</v>
      </c>
    </row>
    <row r="7" spans="1:6" s="37" customFormat="1" ht="30">
      <c r="A7" s="43" t="s">
        <v>600</v>
      </c>
      <c r="B7" s="120" t="s">
        <v>608</v>
      </c>
      <c r="C7" s="120" t="s">
        <v>609</v>
      </c>
      <c r="D7" s="120" t="s">
        <v>610</v>
      </c>
      <c r="E7" s="120" t="s">
        <v>610</v>
      </c>
      <c r="F7" s="120" t="s">
        <v>611</v>
      </c>
    </row>
    <row r="8" spans="1:6" s="37" customFormat="1" ht="30" customHeight="1">
      <c r="A8" s="405" t="s">
        <v>601</v>
      </c>
      <c r="B8" s="405"/>
      <c r="C8" s="405"/>
      <c r="D8" s="405"/>
      <c r="E8" s="405"/>
      <c r="F8" s="405"/>
    </row>
    <row r="9" spans="1:6" s="37" customFormat="1">
      <c r="A9" s="37" t="s">
        <v>602</v>
      </c>
    </row>
  </sheetData>
  <mergeCells count="1">
    <mergeCell ref="A8:F8"/>
  </mergeCells>
  <phoneticPr fontId="1"/>
  <hyperlinks>
    <hyperlink ref="F1" location="Contents!A1" display="Contents" xr:uid="{A5CB3A73-8BB3-4F2A-9CE2-D9CF6DC0E49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12"/>
  <sheetViews>
    <sheetView zoomScale="115" zoomScaleNormal="115" workbookViewId="0">
      <selection activeCell="D1" sqref="D1"/>
    </sheetView>
  </sheetViews>
  <sheetFormatPr defaultColWidth="9" defaultRowHeight="15"/>
  <cols>
    <col min="1" max="1" width="6" style="4" customWidth="1"/>
    <col min="2" max="2" width="35.19921875" style="4" customWidth="1"/>
    <col min="3" max="4" width="27.5" style="4" customWidth="1"/>
    <col min="5" max="16384" width="9" style="4"/>
  </cols>
  <sheetData>
    <row r="1" spans="1:4" ht="18">
      <c r="D1" s="94" t="s">
        <v>28</v>
      </c>
    </row>
    <row r="2" spans="1:4" ht="18.600000000000001">
      <c r="A2" s="6" t="s">
        <v>30</v>
      </c>
    </row>
    <row r="3" spans="1:4" ht="18.600000000000001">
      <c r="B3" s="6"/>
    </row>
    <row r="4" spans="1:4" ht="18" customHeight="1">
      <c r="A4" s="29" t="s">
        <v>858</v>
      </c>
      <c r="C4" s="363"/>
      <c r="D4" s="363"/>
    </row>
    <row r="5" spans="1:4" ht="30">
      <c r="A5" s="417" t="s">
        <v>43</v>
      </c>
      <c r="B5" s="418"/>
      <c r="C5" s="9" t="s">
        <v>612</v>
      </c>
      <c r="D5" s="9" t="s">
        <v>613</v>
      </c>
    </row>
    <row r="6" spans="1:4">
      <c r="A6" s="512" t="s">
        <v>614</v>
      </c>
      <c r="B6" s="513"/>
      <c r="C6" s="249">
        <v>249500</v>
      </c>
      <c r="D6" s="250">
        <v>140</v>
      </c>
    </row>
    <row r="7" spans="1:4">
      <c r="A7" s="512" t="s">
        <v>615</v>
      </c>
      <c r="B7" s="513"/>
      <c r="C7" s="249">
        <v>241500</v>
      </c>
      <c r="D7" s="250">
        <v>136</v>
      </c>
    </row>
    <row r="8" spans="1:4">
      <c r="A8" s="512" t="s">
        <v>616</v>
      </c>
      <c r="B8" s="513"/>
      <c r="C8" s="249">
        <v>215500</v>
      </c>
      <c r="D8" s="250">
        <v>121</v>
      </c>
    </row>
    <row r="9" spans="1:4">
      <c r="A9" s="512" t="s">
        <v>617</v>
      </c>
      <c r="B9" s="513"/>
      <c r="C9" s="249">
        <v>206500</v>
      </c>
      <c r="D9" s="250">
        <v>116</v>
      </c>
    </row>
    <row r="10" spans="1:4">
      <c r="A10" s="512" t="s">
        <v>618</v>
      </c>
      <c r="B10" s="513"/>
      <c r="C10" s="251">
        <v>206500</v>
      </c>
      <c r="D10" s="252">
        <v>116</v>
      </c>
    </row>
    <row r="11" spans="1:4" ht="30" customHeight="1">
      <c r="A11" s="290" t="s">
        <v>275</v>
      </c>
      <c r="B11" s="383" t="s">
        <v>857</v>
      </c>
      <c r="C11" s="383"/>
      <c r="D11" s="383"/>
    </row>
    <row r="12" spans="1:4">
      <c r="B12" s="514"/>
      <c r="C12" s="514"/>
      <c r="D12" s="514"/>
    </row>
  </sheetData>
  <mergeCells count="7">
    <mergeCell ref="A10:B10"/>
    <mergeCell ref="B11:D12"/>
    <mergeCell ref="A5:B5"/>
    <mergeCell ref="A6:B6"/>
    <mergeCell ref="A7:B7"/>
    <mergeCell ref="A8:B8"/>
    <mergeCell ref="A9:B9"/>
  </mergeCells>
  <phoneticPr fontId="1"/>
  <hyperlinks>
    <hyperlink ref="D1" location="Contents!A1" display="Contents" xr:uid="{2E99AD42-4750-4010-BDD3-70D95D643A62}"/>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9"/>
  <sheetViews>
    <sheetView workbookViewId="0">
      <selection activeCell="F1" sqref="F1"/>
    </sheetView>
  </sheetViews>
  <sheetFormatPr defaultColWidth="9" defaultRowHeight="15"/>
  <cols>
    <col min="1" max="1" width="30.5" style="4" customWidth="1"/>
    <col min="2" max="6" width="14.5" style="4" customWidth="1"/>
    <col min="7" max="16384" width="9" style="4"/>
  </cols>
  <sheetData>
    <row r="1" spans="1:6" ht="18">
      <c r="C1" s="5"/>
      <c r="F1" s="94" t="s">
        <v>28</v>
      </c>
    </row>
    <row r="2" spans="1:6" ht="18.600000000000001">
      <c r="A2" s="6" t="s">
        <v>30</v>
      </c>
    </row>
    <row r="3" spans="1:6" ht="18.600000000000001">
      <c r="A3" s="6"/>
    </row>
    <row r="4" spans="1:6" ht="18">
      <c r="A4" s="413" t="s">
        <v>860</v>
      </c>
      <c r="B4" s="425"/>
      <c r="C4" s="425"/>
      <c r="D4" s="26"/>
    </row>
    <row r="5" spans="1:6">
      <c r="A5" s="9" t="s">
        <v>43</v>
      </c>
      <c r="B5" s="99">
        <v>2020</v>
      </c>
      <c r="C5" s="9">
        <v>2021</v>
      </c>
      <c r="D5" s="9">
        <v>2022</v>
      </c>
      <c r="E5" s="9">
        <v>2023</v>
      </c>
      <c r="F5" s="9">
        <v>2024</v>
      </c>
    </row>
    <row r="6" spans="1:6">
      <c r="A6" s="12" t="s">
        <v>619</v>
      </c>
      <c r="B6" s="114">
        <v>16217.16</v>
      </c>
      <c r="C6" s="114">
        <v>23235.5</v>
      </c>
      <c r="D6" s="114">
        <v>36250</v>
      </c>
      <c r="E6" s="114">
        <v>56380.75</v>
      </c>
      <c r="F6" s="114">
        <v>51959.5</v>
      </c>
    </row>
    <row r="7" spans="1:6">
      <c r="A7" s="12" t="s">
        <v>620</v>
      </c>
      <c r="B7" s="115">
        <v>5.64</v>
      </c>
      <c r="C7" s="115">
        <v>8.19</v>
      </c>
      <c r="D7" s="115">
        <v>13.11</v>
      </c>
      <c r="E7" s="115">
        <v>20.059999999999999</v>
      </c>
      <c r="F7" s="115">
        <v>18.170000000000002</v>
      </c>
    </row>
    <row r="8" spans="1:6">
      <c r="A8" s="12" t="s">
        <v>621</v>
      </c>
      <c r="B8" s="64">
        <v>12900</v>
      </c>
      <c r="C8" s="64">
        <v>18756</v>
      </c>
      <c r="D8" s="64">
        <v>41144</v>
      </c>
      <c r="E8" s="64">
        <v>75478</v>
      </c>
      <c r="F8" s="64">
        <v>83526</v>
      </c>
    </row>
    <row r="9" spans="1:6" ht="15" customHeight="1">
      <c r="A9" s="375" t="s">
        <v>859</v>
      </c>
      <c r="B9" s="275"/>
      <c r="C9" s="275"/>
      <c r="D9" s="133"/>
    </row>
  </sheetData>
  <mergeCells count="1">
    <mergeCell ref="A4:C4"/>
  </mergeCells>
  <phoneticPr fontId="1"/>
  <hyperlinks>
    <hyperlink ref="F1" location="Contents!A1" display="Contents" xr:uid="{FB0E7EC5-1621-4A2A-82F6-8DFD22B2FE0F}"/>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8"/>
  <sheetViews>
    <sheetView workbookViewId="0">
      <selection activeCell="F1" sqref="F1"/>
    </sheetView>
  </sheetViews>
  <sheetFormatPr defaultColWidth="9" defaultRowHeight="15"/>
  <cols>
    <col min="1" max="1" width="28.296875" style="4" customWidth="1"/>
    <col min="2" max="6" width="12" style="4" customWidth="1"/>
    <col min="7" max="16384" width="9" style="4"/>
  </cols>
  <sheetData>
    <row r="1" spans="1:6" ht="18">
      <c r="C1" s="5"/>
      <c r="E1" s="102"/>
      <c r="F1" s="94" t="s">
        <v>28</v>
      </c>
    </row>
    <row r="2" spans="1:6" ht="18.600000000000001">
      <c r="A2" s="6" t="s">
        <v>30</v>
      </c>
    </row>
    <row r="3" spans="1:6" ht="18.600000000000001">
      <c r="A3" s="6"/>
    </row>
    <row r="4" spans="1:6" ht="15" customHeight="1">
      <c r="A4" s="29" t="s">
        <v>622</v>
      </c>
      <c r="B4" s="363"/>
      <c r="C4" s="363"/>
      <c r="D4" s="91"/>
      <c r="E4" s="91"/>
      <c r="F4" s="91"/>
    </row>
    <row r="5" spans="1:6">
      <c r="A5" s="9" t="s">
        <v>43</v>
      </c>
      <c r="B5" s="9">
        <v>2020</v>
      </c>
      <c r="C5" s="9">
        <v>2021</v>
      </c>
      <c r="D5" s="9">
        <v>2022</v>
      </c>
      <c r="E5" s="9">
        <v>2023</v>
      </c>
      <c r="F5" s="9">
        <v>2024</v>
      </c>
    </row>
    <row r="6" spans="1:6">
      <c r="A6" s="12" t="s">
        <v>623</v>
      </c>
      <c r="B6" s="28">
        <v>11</v>
      </c>
      <c r="C6" s="28">
        <v>22</v>
      </c>
      <c r="D6" s="28">
        <v>15</v>
      </c>
      <c r="E6" s="28">
        <v>19</v>
      </c>
      <c r="F6" s="28">
        <v>18</v>
      </c>
    </row>
    <row r="7" spans="1:6">
      <c r="A7" s="12" t="s">
        <v>624</v>
      </c>
      <c r="B7" s="28">
        <v>269</v>
      </c>
      <c r="C7" s="28">
        <v>451</v>
      </c>
      <c r="D7" s="28">
        <v>427</v>
      </c>
      <c r="E7" s="28">
        <v>587</v>
      </c>
      <c r="F7" s="28">
        <v>569</v>
      </c>
    </row>
    <row r="8" spans="1:6">
      <c r="A8" s="4" t="s">
        <v>625</v>
      </c>
    </row>
  </sheetData>
  <phoneticPr fontId="1"/>
  <hyperlinks>
    <hyperlink ref="F1" location="Contents!A1" display="Contents" xr:uid="{3C888C55-79BB-4114-8F01-D7F2FA0140D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8"/>
  <sheetViews>
    <sheetView workbookViewId="0">
      <selection activeCell="F1" sqref="F1"/>
    </sheetView>
  </sheetViews>
  <sheetFormatPr defaultColWidth="9" defaultRowHeight="15"/>
  <cols>
    <col min="1" max="1" width="44.5" style="4" customWidth="1"/>
    <col min="2" max="6" width="12" style="4" customWidth="1"/>
    <col min="7" max="16384" width="9" style="4"/>
  </cols>
  <sheetData>
    <row r="1" spans="1:6" ht="18">
      <c r="C1" s="5"/>
      <c r="E1" s="102"/>
      <c r="F1" s="94" t="s">
        <v>28</v>
      </c>
    </row>
    <row r="2" spans="1:6" ht="18.600000000000001">
      <c r="A2" s="6" t="s">
        <v>30</v>
      </c>
    </row>
    <row r="3" spans="1:6" ht="18.600000000000001">
      <c r="A3" s="6"/>
    </row>
    <row r="4" spans="1:6" ht="15" customHeight="1">
      <c r="A4" s="413" t="s">
        <v>862</v>
      </c>
      <c r="B4" s="413"/>
      <c r="C4" s="413"/>
      <c r="D4" s="413"/>
    </row>
    <row r="5" spans="1:6">
      <c r="A5" s="9" t="s">
        <v>43</v>
      </c>
      <c r="B5" s="32">
        <v>2020</v>
      </c>
      <c r="C5" s="32">
        <v>2021</v>
      </c>
      <c r="D5" s="32">
        <v>2022</v>
      </c>
      <c r="E5" s="32">
        <v>2023</v>
      </c>
      <c r="F5" s="32">
        <v>2024</v>
      </c>
    </row>
    <row r="6" spans="1:6">
      <c r="A6" s="12" t="s">
        <v>627</v>
      </c>
      <c r="B6" s="21">
        <v>57</v>
      </c>
      <c r="C6" s="21">
        <v>60</v>
      </c>
      <c r="D6" s="21">
        <v>53</v>
      </c>
      <c r="E6" s="21">
        <v>80</v>
      </c>
      <c r="F6" s="21">
        <v>104</v>
      </c>
    </row>
    <row r="7" spans="1:6" ht="15.6" thickBot="1">
      <c r="A7" s="74" t="s">
        <v>628</v>
      </c>
      <c r="B7" s="75">
        <v>7.2</v>
      </c>
      <c r="C7" s="75">
        <v>7.5</v>
      </c>
      <c r="D7" s="75">
        <v>7.4</v>
      </c>
      <c r="E7" s="75">
        <v>10.6</v>
      </c>
      <c r="F7" s="75">
        <v>13.4</v>
      </c>
    </row>
    <row r="8" spans="1:6">
      <c r="A8" s="76" t="s">
        <v>629</v>
      </c>
      <c r="B8" s="77">
        <v>27.1</v>
      </c>
      <c r="C8" s="77">
        <v>28.4</v>
      </c>
      <c r="D8" s="77">
        <v>39.299999999999997</v>
      </c>
      <c r="E8" s="77">
        <v>32.200000000000003</v>
      </c>
      <c r="F8" s="77">
        <v>32.200000000000003</v>
      </c>
    </row>
  </sheetData>
  <mergeCells count="1">
    <mergeCell ref="A4:D4"/>
  </mergeCells>
  <phoneticPr fontId="1"/>
  <hyperlinks>
    <hyperlink ref="F1" location="Contents!A1" display="Contents" xr:uid="{0406E844-D2AD-4C34-9CCA-BD207FBBCAE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8"/>
  <sheetViews>
    <sheetView zoomScaleNormal="100" workbookViewId="0">
      <selection activeCell="F1" sqref="F1"/>
    </sheetView>
  </sheetViews>
  <sheetFormatPr defaultColWidth="9" defaultRowHeight="15"/>
  <cols>
    <col min="1" max="6" width="18.5" style="4" customWidth="1"/>
    <col min="7" max="16384" width="9" style="4"/>
  </cols>
  <sheetData>
    <row r="1" spans="1:6" ht="18">
      <c r="F1" s="94" t="s">
        <v>28</v>
      </c>
    </row>
    <row r="2" spans="1:6" ht="18.600000000000001">
      <c r="A2" s="6" t="s">
        <v>29</v>
      </c>
    </row>
    <row r="3" spans="1:6" ht="18.600000000000001">
      <c r="A3" s="6"/>
    </row>
    <row r="4" spans="1:6">
      <c r="A4" s="379" t="s">
        <v>63</v>
      </c>
      <c r="B4" s="379"/>
      <c r="C4" s="379"/>
      <c r="D4" s="379"/>
      <c r="E4" s="379"/>
      <c r="F4" s="379"/>
    </row>
    <row r="5" spans="1:6">
      <c r="A5" s="7" t="s">
        <v>62</v>
      </c>
      <c r="B5" s="7"/>
      <c r="C5" s="7"/>
      <c r="D5" s="7"/>
      <c r="E5" s="7"/>
      <c r="F5" s="7"/>
    </row>
    <row r="6" spans="1:6" ht="45">
      <c r="A6" s="32" t="s">
        <v>47</v>
      </c>
      <c r="B6" s="9" t="s">
        <v>48</v>
      </c>
      <c r="C6" s="9" t="s">
        <v>49</v>
      </c>
      <c r="D6" s="9" t="s">
        <v>50</v>
      </c>
      <c r="E6" s="32" t="s">
        <v>51</v>
      </c>
      <c r="F6" s="9" t="s">
        <v>52</v>
      </c>
    </row>
    <row r="7" spans="1:6">
      <c r="A7" s="12" t="s">
        <v>53</v>
      </c>
      <c r="B7" s="21">
        <v>200</v>
      </c>
      <c r="C7" s="33">
        <v>1.2</v>
      </c>
      <c r="D7" s="33">
        <v>200</v>
      </c>
      <c r="E7" s="31" t="s">
        <v>4</v>
      </c>
      <c r="F7" s="380" t="s">
        <v>4</v>
      </c>
    </row>
    <row r="8" spans="1:6">
      <c r="A8" s="14" t="s">
        <v>54</v>
      </c>
      <c r="B8" s="33">
        <v>100</v>
      </c>
      <c r="C8" s="33">
        <v>0</v>
      </c>
      <c r="D8" s="33">
        <v>100</v>
      </c>
      <c r="E8" s="31"/>
      <c r="F8" s="381"/>
    </row>
    <row r="9" spans="1:6">
      <c r="A9" s="14" t="s">
        <v>55</v>
      </c>
      <c r="B9" s="33">
        <v>140</v>
      </c>
      <c r="C9" s="33">
        <v>0</v>
      </c>
      <c r="D9" s="33">
        <v>0</v>
      </c>
      <c r="E9" s="31"/>
      <c r="F9" s="382"/>
    </row>
    <row r="10" spans="1:6" ht="47.25" customHeight="1">
      <c r="A10" s="383" t="s">
        <v>56</v>
      </c>
      <c r="B10" s="383"/>
      <c r="C10" s="383"/>
      <c r="D10" s="383"/>
      <c r="E10" s="383"/>
      <c r="F10" s="383"/>
    </row>
    <row r="11" spans="1:6">
      <c r="A11" s="379"/>
      <c r="B11" s="379"/>
      <c r="C11" s="379"/>
      <c r="D11" s="379"/>
      <c r="E11" s="379"/>
      <c r="F11" s="379"/>
    </row>
    <row r="12" spans="1:6">
      <c r="A12" s="7" t="s">
        <v>46</v>
      </c>
      <c r="B12" s="7"/>
      <c r="C12" s="7"/>
      <c r="D12" s="7"/>
      <c r="E12" s="7"/>
      <c r="F12" s="7"/>
    </row>
    <row r="13" spans="1:6" ht="45">
      <c r="A13" s="32" t="s">
        <v>47</v>
      </c>
      <c r="B13" s="9" t="s">
        <v>48</v>
      </c>
      <c r="C13" s="9" t="s">
        <v>49</v>
      </c>
      <c r="D13" s="9" t="s">
        <v>50</v>
      </c>
      <c r="E13" s="32" t="s">
        <v>51</v>
      </c>
      <c r="F13" s="9" t="s">
        <v>52</v>
      </c>
    </row>
    <row r="14" spans="1:6">
      <c r="A14" s="12" t="s">
        <v>53</v>
      </c>
      <c r="B14" s="21">
        <v>180</v>
      </c>
      <c r="C14" s="33">
        <v>0</v>
      </c>
      <c r="D14" s="33">
        <v>180</v>
      </c>
      <c r="E14" s="31" t="s">
        <v>4</v>
      </c>
      <c r="F14" s="380" t="s">
        <v>4</v>
      </c>
    </row>
    <row r="15" spans="1:6">
      <c r="A15" s="14" t="s">
        <v>54</v>
      </c>
      <c r="B15" s="33">
        <v>100</v>
      </c>
      <c r="C15" s="33">
        <v>3.4</v>
      </c>
      <c r="D15" s="33">
        <v>100</v>
      </c>
      <c r="E15" s="31"/>
      <c r="F15" s="381"/>
    </row>
    <row r="16" spans="1:6">
      <c r="A16" s="14" t="s">
        <v>55</v>
      </c>
      <c r="B16" s="33">
        <v>190</v>
      </c>
      <c r="C16" s="33">
        <v>0</v>
      </c>
      <c r="D16" s="33">
        <v>0</v>
      </c>
      <c r="E16" s="31"/>
      <c r="F16" s="382"/>
    </row>
    <row r="17" spans="1:6" ht="47.25" customHeight="1">
      <c r="A17" s="383" t="s">
        <v>56</v>
      </c>
      <c r="B17" s="383"/>
      <c r="C17" s="383"/>
      <c r="D17" s="383"/>
      <c r="E17" s="383"/>
      <c r="F17" s="383"/>
    </row>
    <row r="18" spans="1:6">
      <c r="A18" s="26"/>
      <c r="B18" s="26"/>
      <c r="C18" s="26"/>
      <c r="D18" s="26"/>
      <c r="E18" s="26"/>
      <c r="F18" s="26"/>
    </row>
    <row r="19" spans="1:6">
      <c r="A19" s="7" t="s">
        <v>57</v>
      </c>
      <c r="B19" s="7"/>
      <c r="C19" s="7"/>
      <c r="D19" s="7"/>
      <c r="E19" s="7"/>
      <c r="F19" s="7"/>
    </row>
    <row r="20" spans="1:6" ht="45">
      <c r="A20" s="32" t="s">
        <v>47</v>
      </c>
      <c r="B20" s="9" t="s">
        <v>48</v>
      </c>
      <c r="C20" s="9" t="s">
        <v>49</v>
      </c>
      <c r="D20" s="9" t="s">
        <v>50</v>
      </c>
      <c r="E20" s="32" t="s">
        <v>51</v>
      </c>
      <c r="F20" s="9" t="s">
        <v>52</v>
      </c>
    </row>
    <row r="21" spans="1:6">
      <c r="A21" s="12" t="s">
        <v>53</v>
      </c>
      <c r="B21" s="21">
        <v>110</v>
      </c>
      <c r="C21" s="33">
        <v>0</v>
      </c>
      <c r="D21" s="33">
        <v>110</v>
      </c>
      <c r="E21" s="31" t="s">
        <v>21</v>
      </c>
      <c r="F21" s="380" t="s">
        <v>21</v>
      </c>
    </row>
    <row r="22" spans="1:6">
      <c r="A22" s="14" t="s">
        <v>54</v>
      </c>
      <c r="B22" s="33">
        <v>120</v>
      </c>
      <c r="C22" s="33">
        <v>16</v>
      </c>
      <c r="D22" s="33">
        <v>100</v>
      </c>
      <c r="E22" s="31"/>
      <c r="F22" s="381"/>
    </row>
    <row r="23" spans="1:6">
      <c r="A23" s="14" t="s">
        <v>55</v>
      </c>
      <c r="B23" s="33">
        <v>240</v>
      </c>
      <c r="C23" s="33">
        <v>0</v>
      </c>
      <c r="D23" s="33">
        <v>0</v>
      </c>
      <c r="E23" s="31"/>
      <c r="F23" s="382"/>
    </row>
    <row r="24" spans="1:6" ht="47.25" customHeight="1">
      <c r="A24" s="383" t="s">
        <v>56</v>
      </c>
      <c r="B24" s="383"/>
      <c r="C24" s="383"/>
      <c r="D24" s="383"/>
      <c r="E24" s="383"/>
      <c r="F24" s="383"/>
    </row>
    <row r="25" spans="1:6">
      <c r="A25" s="26"/>
      <c r="B25" s="26"/>
      <c r="C25" s="26"/>
      <c r="D25" s="26"/>
      <c r="E25" s="26"/>
      <c r="F25" s="26"/>
    </row>
    <row r="26" spans="1:6">
      <c r="A26" s="7" t="s">
        <v>58</v>
      </c>
      <c r="B26" s="7"/>
      <c r="C26" s="7"/>
      <c r="D26" s="7"/>
      <c r="E26" s="7"/>
      <c r="F26" s="7"/>
    </row>
    <row r="27" spans="1:6" ht="45">
      <c r="A27" s="32" t="s">
        <v>47</v>
      </c>
      <c r="B27" s="9" t="s">
        <v>48</v>
      </c>
      <c r="C27" s="9" t="s">
        <v>49</v>
      </c>
      <c r="D27" s="9" t="s">
        <v>50</v>
      </c>
      <c r="E27" s="32" t="s">
        <v>51</v>
      </c>
      <c r="F27" s="9" t="s">
        <v>52</v>
      </c>
    </row>
    <row r="28" spans="1:6">
      <c r="A28" s="12" t="s">
        <v>53</v>
      </c>
      <c r="B28" s="21">
        <v>200</v>
      </c>
      <c r="C28" s="33">
        <v>3.8</v>
      </c>
      <c r="D28" s="33">
        <v>200</v>
      </c>
      <c r="E28" s="31" t="s">
        <v>3</v>
      </c>
      <c r="F28" s="380" t="s">
        <v>3</v>
      </c>
    </row>
    <row r="29" spans="1:6">
      <c r="A29" s="14" t="s">
        <v>54</v>
      </c>
      <c r="B29" s="33">
        <v>250</v>
      </c>
      <c r="C29" s="33">
        <v>9.9</v>
      </c>
      <c r="D29" s="33">
        <v>0</v>
      </c>
      <c r="E29" s="31"/>
      <c r="F29" s="381"/>
    </row>
    <row r="30" spans="1:6">
      <c r="A30" s="14" t="s">
        <v>55</v>
      </c>
      <c r="B30" s="33">
        <v>260</v>
      </c>
      <c r="C30" s="33">
        <v>0</v>
      </c>
      <c r="D30" s="33">
        <v>0</v>
      </c>
      <c r="E30" s="31"/>
      <c r="F30" s="382"/>
    </row>
    <row r="31" spans="1:6" ht="47.25" customHeight="1">
      <c r="A31" s="383" t="s">
        <v>59</v>
      </c>
      <c r="B31" s="383"/>
      <c r="C31" s="383"/>
      <c r="D31" s="383"/>
      <c r="E31" s="383"/>
      <c r="F31" s="383"/>
    </row>
    <row r="32" spans="1:6">
      <c r="A32" s="26"/>
      <c r="B32" s="26"/>
      <c r="C32" s="26"/>
      <c r="D32" s="26"/>
      <c r="E32" s="26"/>
      <c r="F32" s="26"/>
    </row>
    <row r="33" spans="1:6">
      <c r="A33" s="7" t="s">
        <v>60</v>
      </c>
      <c r="B33" s="7"/>
      <c r="C33" s="7"/>
      <c r="D33" s="7"/>
      <c r="E33" s="7"/>
      <c r="F33" s="7"/>
    </row>
    <row r="34" spans="1:6" ht="45">
      <c r="A34" s="32" t="s">
        <v>47</v>
      </c>
      <c r="B34" s="9" t="s">
        <v>48</v>
      </c>
      <c r="C34" s="9" t="s">
        <v>49</v>
      </c>
      <c r="D34" s="9" t="s">
        <v>50</v>
      </c>
      <c r="E34" s="32" t="s">
        <v>51</v>
      </c>
      <c r="F34" s="9" t="s">
        <v>52</v>
      </c>
    </row>
    <row r="35" spans="1:6">
      <c r="A35" s="12" t="s">
        <v>53</v>
      </c>
      <c r="B35" s="21">
        <v>110</v>
      </c>
      <c r="C35" s="33">
        <v>0</v>
      </c>
      <c r="D35" s="33">
        <v>110</v>
      </c>
      <c r="E35" s="31" t="s">
        <v>4</v>
      </c>
      <c r="F35" s="380" t="s">
        <v>4</v>
      </c>
    </row>
    <row r="36" spans="1:6">
      <c r="A36" s="14" t="s">
        <v>54</v>
      </c>
      <c r="B36" s="33">
        <v>260</v>
      </c>
      <c r="C36" s="33">
        <v>14</v>
      </c>
      <c r="D36" s="33">
        <v>250</v>
      </c>
      <c r="E36" s="31"/>
      <c r="F36" s="381"/>
    </row>
    <row r="37" spans="1:6">
      <c r="A37" s="14" t="s">
        <v>61</v>
      </c>
      <c r="B37" s="33">
        <v>390</v>
      </c>
      <c r="C37" s="33">
        <v>0</v>
      </c>
      <c r="D37" s="33">
        <v>0</v>
      </c>
      <c r="E37" s="31"/>
      <c r="F37" s="382"/>
    </row>
    <row r="38" spans="1:6" ht="47.25" customHeight="1">
      <c r="A38" s="383" t="s">
        <v>56</v>
      </c>
      <c r="B38" s="383"/>
      <c r="C38" s="383"/>
      <c r="D38" s="383"/>
      <c r="E38" s="383"/>
      <c r="F38" s="383"/>
    </row>
  </sheetData>
  <mergeCells count="12">
    <mergeCell ref="F35:F37"/>
    <mergeCell ref="A38:F38"/>
    <mergeCell ref="A17:F17"/>
    <mergeCell ref="F21:F23"/>
    <mergeCell ref="A24:F24"/>
    <mergeCell ref="F28:F30"/>
    <mergeCell ref="A31:F31"/>
    <mergeCell ref="A4:F4"/>
    <mergeCell ref="F7:F9"/>
    <mergeCell ref="A10:F10"/>
    <mergeCell ref="A11:F11"/>
    <mergeCell ref="F14:F16"/>
  </mergeCells>
  <phoneticPr fontId="1"/>
  <hyperlinks>
    <hyperlink ref="F1" location="Contents!A1" display="Contents" xr:uid="{2192C667-35DF-42DC-8916-3142D33FE0BE}"/>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9"/>
  <sheetViews>
    <sheetView workbookViewId="0">
      <selection activeCell="F1" sqref="F1"/>
    </sheetView>
  </sheetViews>
  <sheetFormatPr defaultColWidth="9" defaultRowHeight="15"/>
  <cols>
    <col min="1" max="1" width="49.5" style="4" customWidth="1"/>
    <col min="2" max="6" width="12" style="4" customWidth="1"/>
    <col min="7" max="16384" width="9" style="4"/>
  </cols>
  <sheetData>
    <row r="1" spans="1:6" ht="18">
      <c r="C1" s="5"/>
      <c r="E1" s="102"/>
      <c r="F1" s="94" t="s">
        <v>28</v>
      </c>
    </row>
    <row r="2" spans="1:6" ht="18.600000000000001">
      <c r="A2" s="6" t="s">
        <v>30</v>
      </c>
    </row>
    <row r="3" spans="1:6" ht="18.600000000000001">
      <c r="A3" s="6"/>
    </row>
    <row r="4" spans="1:6" ht="15" customHeight="1">
      <c r="A4" s="413" t="s">
        <v>861</v>
      </c>
      <c r="B4" s="413"/>
      <c r="C4" s="413"/>
      <c r="D4" s="413"/>
    </row>
    <row r="5" spans="1:6">
      <c r="A5" s="9" t="s">
        <v>43</v>
      </c>
      <c r="B5" s="32">
        <v>2020</v>
      </c>
      <c r="C5" s="32">
        <v>2021</v>
      </c>
      <c r="D5" s="32">
        <v>2022</v>
      </c>
      <c r="E5" s="32">
        <v>2023</v>
      </c>
      <c r="F5" s="32">
        <v>2024</v>
      </c>
    </row>
    <row r="6" spans="1:6">
      <c r="A6" s="12" t="s">
        <v>630</v>
      </c>
      <c r="B6" s="78">
        <v>2.27</v>
      </c>
      <c r="C6" s="78">
        <v>2.59</v>
      </c>
      <c r="D6" s="78">
        <v>2.54</v>
      </c>
      <c r="E6" s="78">
        <v>2.48</v>
      </c>
      <c r="F6" s="78">
        <v>2.61</v>
      </c>
    </row>
    <row r="7" spans="1:6" ht="15.6" thickBot="1">
      <c r="A7" s="74" t="s">
        <v>631</v>
      </c>
      <c r="B7" s="217">
        <v>2.2000000000000002</v>
      </c>
      <c r="C7" s="516">
        <v>2.2999999999999998</v>
      </c>
      <c r="D7" s="517"/>
      <c r="E7" s="518"/>
      <c r="F7" s="253">
        <v>2.5</v>
      </c>
    </row>
    <row r="8" spans="1:6">
      <c r="A8" s="76" t="s">
        <v>632</v>
      </c>
      <c r="B8" s="79">
        <v>0.6</v>
      </c>
      <c r="C8" s="79">
        <v>0.6</v>
      </c>
      <c r="D8" s="79">
        <v>0.55000000000000004</v>
      </c>
      <c r="E8" s="79">
        <v>0.53</v>
      </c>
      <c r="F8" s="79">
        <v>0.52</v>
      </c>
    </row>
    <row r="9" spans="1:6">
      <c r="A9" s="515" t="s">
        <v>633</v>
      </c>
      <c r="B9" s="515"/>
      <c r="C9" s="515"/>
      <c r="D9" s="515"/>
      <c r="E9" s="515"/>
      <c r="F9" s="133"/>
    </row>
  </sheetData>
  <mergeCells count="3">
    <mergeCell ref="A9:E9"/>
    <mergeCell ref="C7:E7"/>
    <mergeCell ref="A4:D4"/>
  </mergeCells>
  <phoneticPr fontId="1"/>
  <hyperlinks>
    <hyperlink ref="F1" location="Contents!A1" display="Contents" xr:uid="{3028101E-5E1F-4B57-92F3-309127B1E00F}"/>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11"/>
  <sheetViews>
    <sheetView workbookViewId="0">
      <selection activeCell="F1" sqref="F1"/>
    </sheetView>
  </sheetViews>
  <sheetFormatPr defaultColWidth="9" defaultRowHeight="15"/>
  <cols>
    <col min="1" max="1" width="63.296875" style="4" customWidth="1"/>
    <col min="2" max="6" width="12" style="4" customWidth="1"/>
    <col min="7" max="16384" width="9" style="4"/>
  </cols>
  <sheetData>
    <row r="1" spans="1:6" ht="18">
      <c r="C1" s="5"/>
      <c r="E1" s="102"/>
      <c r="F1" s="94" t="s">
        <v>28</v>
      </c>
    </row>
    <row r="2" spans="1:6" ht="18.600000000000001">
      <c r="A2" s="6" t="s">
        <v>30</v>
      </c>
    </row>
    <row r="3" spans="1:6" ht="18.600000000000001">
      <c r="A3" s="6"/>
    </row>
    <row r="4" spans="1:6">
      <c r="A4" s="413" t="s">
        <v>634</v>
      </c>
      <c r="B4" s="413"/>
      <c r="C4" s="413"/>
    </row>
    <row r="5" spans="1:6">
      <c r="A5" s="9" t="s">
        <v>43</v>
      </c>
      <c r="B5" s="32">
        <v>2020</v>
      </c>
      <c r="C5" s="32">
        <v>2021</v>
      </c>
      <c r="D5" s="32">
        <v>2022</v>
      </c>
      <c r="E5" s="32">
        <v>2023</v>
      </c>
      <c r="F5" s="32">
        <v>2024</v>
      </c>
    </row>
    <row r="6" spans="1:6">
      <c r="A6" s="12" t="s">
        <v>635</v>
      </c>
      <c r="B6" s="21">
        <v>73</v>
      </c>
      <c r="C6" s="21">
        <v>55</v>
      </c>
      <c r="D6" s="21">
        <v>51</v>
      </c>
      <c r="E6" s="21">
        <v>41</v>
      </c>
      <c r="F6" s="21">
        <v>45</v>
      </c>
    </row>
    <row r="7" spans="1:6">
      <c r="A7" s="12" t="s">
        <v>638</v>
      </c>
      <c r="B7" s="21">
        <v>47</v>
      </c>
      <c r="C7" s="21">
        <v>35</v>
      </c>
      <c r="D7" s="21">
        <v>33</v>
      </c>
      <c r="E7" s="21">
        <v>36</v>
      </c>
      <c r="F7" s="21">
        <v>31</v>
      </c>
    </row>
    <row r="8" spans="1:6">
      <c r="A8" s="12" t="s">
        <v>639</v>
      </c>
      <c r="B8" s="21">
        <v>13</v>
      </c>
      <c r="C8" s="21">
        <v>7</v>
      </c>
      <c r="D8" s="21">
        <v>5</v>
      </c>
      <c r="E8" s="21">
        <v>2</v>
      </c>
      <c r="F8" s="21">
        <v>6</v>
      </c>
    </row>
    <row r="9" spans="1:6">
      <c r="A9" s="12" t="s">
        <v>640</v>
      </c>
      <c r="B9" s="21">
        <v>13</v>
      </c>
      <c r="C9" s="21">
        <v>13</v>
      </c>
      <c r="D9" s="21">
        <v>13</v>
      </c>
      <c r="E9" s="21">
        <v>3</v>
      </c>
      <c r="F9" s="21">
        <v>8</v>
      </c>
    </row>
    <row r="10" spans="1:6">
      <c r="A10" s="12" t="s">
        <v>636</v>
      </c>
      <c r="B10" s="62">
        <v>82.2</v>
      </c>
      <c r="C10" s="62">
        <v>76.400000000000006</v>
      </c>
      <c r="D10" s="62">
        <f>SUM(D7,D8)/D6*100</f>
        <v>74.509803921568633</v>
      </c>
      <c r="E10" s="62">
        <v>92.682926829268297</v>
      </c>
      <c r="F10" s="62">
        <v>82.2</v>
      </c>
    </row>
    <row r="11" spans="1:6">
      <c r="A11" s="155" t="s">
        <v>637</v>
      </c>
    </row>
  </sheetData>
  <mergeCells count="1">
    <mergeCell ref="A4:C4"/>
  </mergeCells>
  <phoneticPr fontId="1"/>
  <hyperlinks>
    <hyperlink ref="F1" location="Contents!A1" display="Contents" xr:uid="{E62AC1ED-4FC0-46C7-AE6E-6169B5C69476}"/>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7"/>
  <sheetViews>
    <sheetView workbookViewId="0">
      <selection activeCell="F1" sqref="F1"/>
    </sheetView>
  </sheetViews>
  <sheetFormatPr defaultColWidth="8.796875" defaultRowHeight="18"/>
  <cols>
    <col min="1" max="1" width="34.5" customWidth="1"/>
    <col min="2" max="6" width="9.5" bestFit="1" customWidth="1"/>
  </cols>
  <sheetData>
    <row r="1" spans="1:6">
      <c r="A1" s="4"/>
      <c r="B1" s="4"/>
      <c r="C1" s="5"/>
      <c r="D1" s="102"/>
      <c r="E1" s="4"/>
      <c r="F1" s="94" t="s">
        <v>28</v>
      </c>
    </row>
    <row r="2" spans="1:6" ht="18.600000000000001">
      <c r="A2" s="6" t="s">
        <v>30</v>
      </c>
      <c r="B2" s="4"/>
      <c r="C2" s="4"/>
      <c r="D2" s="4"/>
      <c r="E2" s="4"/>
      <c r="F2" s="4"/>
    </row>
    <row r="3" spans="1:6" ht="18.600000000000001">
      <c r="A3" s="6"/>
      <c r="B3" s="4"/>
      <c r="C3" s="4"/>
      <c r="D3" s="4"/>
      <c r="E3" s="4"/>
      <c r="F3" s="4"/>
    </row>
    <row r="4" spans="1:6" ht="18" customHeight="1">
      <c r="A4" s="27" t="s">
        <v>642</v>
      </c>
      <c r="B4" s="91"/>
      <c r="C4" s="91"/>
      <c r="D4" s="4"/>
      <c r="E4" s="4"/>
      <c r="F4" s="4"/>
    </row>
    <row r="5" spans="1:6">
      <c r="A5" s="26"/>
      <c r="B5" s="26"/>
      <c r="C5" s="26"/>
      <c r="D5" s="4"/>
      <c r="E5" s="4"/>
      <c r="F5" s="4"/>
    </row>
    <row r="6" spans="1:6">
      <c r="A6" s="9" t="s">
        <v>43</v>
      </c>
      <c r="B6" s="32">
        <v>2020</v>
      </c>
      <c r="C6" s="32">
        <v>2021</v>
      </c>
      <c r="D6" s="32">
        <v>2022</v>
      </c>
      <c r="E6" s="32">
        <v>2023</v>
      </c>
      <c r="F6" s="32">
        <v>2024</v>
      </c>
    </row>
    <row r="7" spans="1:6">
      <c r="A7" s="12" t="s">
        <v>643</v>
      </c>
      <c r="B7" s="17">
        <v>2679</v>
      </c>
      <c r="C7" s="68">
        <v>2632</v>
      </c>
      <c r="D7" s="68">
        <v>2576</v>
      </c>
      <c r="E7" s="68">
        <v>2623</v>
      </c>
      <c r="F7" s="68">
        <v>2689</v>
      </c>
    </row>
    <row r="8" spans="1:6">
      <c r="A8" s="12" t="s">
        <v>644</v>
      </c>
      <c r="B8" s="17">
        <v>1968</v>
      </c>
      <c r="C8" s="68">
        <v>1921</v>
      </c>
      <c r="D8" s="68">
        <v>1874</v>
      </c>
      <c r="E8" s="68">
        <v>1915</v>
      </c>
      <c r="F8" s="68">
        <v>1950</v>
      </c>
    </row>
    <row r="9" spans="1:6">
      <c r="A9" s="12" t="s">
        <v>645</v>
      </c>
      <c r="B9" s="17">
        <v>711</v>
      </c>
      <c r="C9" s="68">
        <v>711</v>
      </c>
      <c r="D9" s="68">
        <v>702</v>
      </c>
      <c r="E9" s="68">
        <v>708</v>
      </c>
      <c r="F9" s="68">
        <v>739</v>
      </c>
    </row>
    <row r="10" spans="1:6">
      <c r="A10" s="12" t="s">
        <v>646</v>
      </c>
      <c r="B10" s="17">
        <v>195</v>
      </c>
      <c r="C10" s="68">
        <v>204</v>
      </c>
      <c r="D10" s="68">
        <v>189</v>
      </c>
      <c r="E10" s="68">
        <v>187</v>
      </c>
      <c r="F10" s="68">
        <v>170</v>
      </c>
    </row>
    <row r="11" spans="1:6">
      <c r="A11" s="12" t="s">
        <v>644</v>
      </c>
      <c r="B11" s="17">
        <v>152</v>
      </c>
      <c r="C11" s="68">
        <v>159</v>
      </c>
      <c r="D11" s="68">
        <v>143</v>
      </c>
      <c r="E11" s="68">
        <v>142</v>
      </c>
      <c r="F11" s="68">
        <v>130</v>
      </c>
    </row>
    <row r="12" spans="1:6">
      <c r="A12" s="12" t="s">
        <v>645</v>
      </c>
      <c r="B12" s="17">
        <v>43</v>
      </c>
      <c r="C12" s="68">
        <v>45</v>
      </c>
      <c r="D12" s="68">
        <v>46</v>
      </c>
      <c r="E12" s="68">
        <v>45</v>
      </c>
      <c r="F12" s="68">
        <v>40</v>
      </c>
    </row>
    <row r="13" spans="1:6">
      <c r="A13" s="12" t="s">
        <v>647</v>
      </c>
      <c r="B13" s="45">
        <v>26.2</v>
      </c>
      <c r="C13" s="69">
        <v>26.7</v>
      </c>
      <c r="D13" s="69">
        <f>SUM(D9,D12)/SUM(D7,D10)*100</f>
        <v>27.05244122965642</v>
      </c>
      <c r="E13" s="69">
        <f>SUM(E9,E12)/SUM(E7,E10)*100</f>
        <v>26.797153024911029</v>
      </c>
      <c r="F13" s="69">
        <v>27.2</v>
      </c>
    </row>
    <row r="14" spans="1:6">
      <c r="A14" s="12" t="s">
        <v>648</v>
      </c>
      <c r="B14" s="45">
        <v>12.3</v>
      </c>
      <c r="C14" s="69">
        <v>12.6</v>
      </c>
      <c r="D14" s="69">
        <f>376/SUM(D7+376)*100</f>
        <v>12.737127371273713</v>
      </c>
      <c r="E14" s="69">
        <v>12.8</v>
      </c>
      <c r="F14" s="69">
        <v>12</v>
      </c>
    </row>
    <row r="15" spans="1:6">
      <c r="A15" s="12" t="s">
        <v>649</v>
      </c>
      <c r="B15" s="45">
        <v>42.4</v>
      </c>
      <c r="C15" s="69">
        <v>42.6</v>
      </c>
      <c r="D15" s="69">
        <v>42.5</v>
      </c>
      <c r="E15" s="69">
        <v>42.4</v>
      </c>
      <c r="F15" s="69">
        <v>41.8</v>
      </c>
    </row>
    <row r="16" spans="1:6">
      <c r="A16" s="12" t="s">
        <v>644</v>
      </c>
      <c r="B16" s="45">
        <v>43.3</v>
      </c>
      <c r="C16" s="69">
        <v>43.5</v>
      </c>
      <c r="D16" s="69">
        <v>43.4</v>
      </c>
      <c r="E16" s="69">
        <v>43.2</v>
      </c>
      <c r="F16" s="69">
        <v>42.7</v>
      </c>
    </row>
    <row r="17" spans="1:6">
      <c r="A17" s="12" t="s">
        <v>645</v>
      </c>
      <c r="B17" s="45">
        <v>39.1</v>
      </c>
      <c r="C17" s="69">
        <v>39.1</v>
      </c>
      <c r="D17" s="69">
        <v>40.1</v>
      </c>
      <c r="E17" s="69">
        <v>40.299999999999997</v>
      </c>
      <c r="F17" s="69">
        <v>39.700000000000003</v>
      </c>
    </row>
    <row r="18" spans="1:6">
      <c r="A18" s="12" t="s">
        <v>650</v>
      </c>
      <c r="B18" s="45">
        <v>18.399999999999999</v>
      </c>
      <c r="C18" s="69">
        <v>18.7</v>
      </c>
      <c r="D18" s="69">
        <v>18.7</v>
      </c>
      <c r="E18" s="69">
        <v>18.3</v>
      </c>
      <c r="F18" s="69">
        <v>17.899999999999999</v>
      </c>
    </row>
    <row r="19" spans="1:6">
      <c r="A19" s="12" t="s">
        <v>644</v>
      </c>
      <c r="B19" s="45">
        <v>19.600000000000001</v>
      </c>
      <c r="C19" s="69">
        <v>19.899999999999999</v>
      </c>
      <c r="D19" s="69">
        <v>19.8</v>
      </c>
      <c r="E19" s="69">
        <v>19.3</v>
      </c>
      <c r="F19" s="69">
        <v>18.8</v>
      </c>
    </row>
    <row r="20" spans="1:6">
      <c r="A20" s="12" t="s">
        <v>645</v>
      </c>
      <c r="B20" s="45">
        <v>14.9</v>
      </c>
      <c r="C20" s="69">
        <v>15.7</v>
      </c>
      <c r="D20" s="69">
        <v>15.8</v>
      </c>
      <c r="E20" s="69">
        <v>16</v>
      </c>
      <c r="F20" s="69">
        <v>15.7</v>
      </c>
    </row>
    <row r="21" spans="1:6" ht="30">
      <c r="A21" s="12" t="s">
        <v>651</v>
      </c>
      <c r="B21" s="17">
        <v>359200</v>
      </c>
      <c r="C21" s="68">
        <v>359200</v>
      </c>
      <c r="D21" s="68">
        <v>364200</v>
      </c>
      <c r="E21" s="68">
        <v>373200</v>
      </c>
      <c r="F21" s="68">
        <v>382200</v>
      </c>
    </row>
    <row r="22" spans="1:6">
      <c r="A22" s="12" t="s">
        <v>652</v>
      </c>
      <c r="B22" s="68">
        <v>83</v>
      </c>
      <c r="C22" s="68">
        <v>65</v>
      </c>
      <c r="D22" s="68">
        <v>62</v>
      </c>
      <c r="E22" s="68">
        <v>88</v>
      </c>
      <c r="F22" s="68">
        <v>124</v>
      </c>
    </row>
    <row r="23" spans="1:6">
      <c r="A23" s="12" t="s">
        <v>644</v>
      </c>
      <c r="B23" s="68">
        <v>48</v>
      </c>
      <c r="C23" s="68">
        <v>45</v>
      </c>
      <c r="D23" s="68">
        <v>38</v>
      </c>
      <c r="E23" s="68">
        <v>60</v>
      </c>
      <c r="F23" s="68">
        <v>74</v>
      </c>
    </row>
    <row r="24" spans="1:6">
      <c r="A24" s="12" t="s">
        <v>645</v>
      </c>
      <c r="B24" s="68">
        <v>35</v>
      </c>
      <c r="C24" s="68">
        <v>20</v>
      </c>
      <c r="D24" s="68">
        <v>24</v>
      </c>
      <c r="E24" s="68">
        <v>28</v>
      </c>
      <c r="F24" s="68">
        <v>50</v>
      </c>
    </row>
    <row r="25" spans="1:6">
      <c r="A25" s="12" t="s">
        <v>653</v>
      </c>
      <c r="B25" s="65">
        <v>8.6999999999999993</v>
      </c>
      <c r="C25" s="70">
        <v>4.4000000000000004</v>
      </c>
      <c r="D25" s="70">
        <f>37/(D22+37)*100</f>
        <v>37.373737373737377</v>
      </c>
      <c r="E25" s="70">
        <v>43.6</v>
      </c>
      <c r="F25" s="70">
        <v>24.8</v>
      </c>
    </row>
    <row r="26" spans="1:6" ht="30">
      <c r="A26" s="12" t="s">
        <v>654</v>
      </c>
      <c r="B26" s="65">
        <v>96.2</v>
      </c>
      <c r="C26" s="70">
        <v>88.2</v>
      </c>
      <c r="D26" s="70">
        <v>93.6</v>
      </c>
      <c r="E26" s="70">
        <v>90.8</v>
      </c>
      <c r="F26" s="70">
        <v>91.9</v>
      </c>
    </row>
    <row r="27" spans="1:6">
      <c r="A27" s="12" t="s">
        <v>655</v>
      </c>
      <c r="B27" s="65">
        <v>1.2</v>
      </c>
      <c r="C27" s="70">
        <v>2.2000000000000002</v>
      </c>
      <c r="D27" s="70">
        <f>108/(D7+D10)*100</f>
        <v>3.9059674502712478</v>
      </c>
      <c r="E27" s="70">
        <v>2.2999999999999998</v>
      </c>
      <c r="F27" s="70">
        <v>2</v>
      </c>
    </row>
    <row r="28" spans="1:6">
      <c r="A28" s="12" t="s">
        <v>644</v>
      </c>
      <c r="B28" s="66">
        <v>1.1000000000000001</v>
      </c>
      <c r="C28" s="71">
        <v>1.6</v>
      </c>
      <c r="D28" s="71">
        <f>82/(D8+D11)*100</f>
        <v>4.0654437283093703</v>
      </c>
      <c r="E28" s="71">
        <v>2</v>
      </c>
      <c r="F28" s="71">
        <v>1.9</v>
      </c>
    </row>
    <row r="29" spans="1:6">
      <c r="A29" s="12" t="s">
        <v>645</v>
      </c>
      <c r="B29" s="66">
        <v>1.4</v>
      </c>
      <c r="C29" s="71">
        <v>0.6</v>
      </c>
      <c r="D29" s="71">
        <f>26/(D9+D12)*100</f>
        <v>3.4759358288770055</v>
      </c>
      <c r="E29" s="71">
        <v>3.3</v>
      </c>
      <c r="F29" s="71">
        <v>2.4</v>
      </c>
    </row>
    <row r="30" spans="1:6" ht="30">
      <c r="A30" s="12" t="s">
        <v>656</v>
      </c>
      <c r="B30" s="66">
        <v>1.1000000000000001</v>
      </c>
      <c r="C30" s="71">
        <v>1.7</v>
      </c>
      <c r="D30" s="71">
        <f>65/(D7+D10)*100</f>
        <v>2.3508137432188065</v>
      </c>
      <c r="E30" s="71">
        <v>2.2000000000000002</v>
      </c>
      <c r="F30" s="71">
        <v>1.7</v>
      </c>
    </row>
    <row r="31" spans="1:6">
      <c r="A31" s="12" t="s">
        <v>657</v>
      </c>
      <c r="B31" s="67">
        <v>1819.9</v>
      </c>
      <c r="C31" s="72">
        <v>1830.8</v>
      </c>
      <c r="D31" s="72">
        <v>1847.5</v>
      </c>
      <c r="E31" s="72">
        <v>1840.6</v>
      </c>
      <c r="F31" s="72">
        <v>1842.3</v>
      </c>
    </row>
    <row r="32" spans="1:6">
      <c r="A32" s="4" t="s">
        <v>641</v>
      </c>
    </row>
    <row r="34" spans="1:6">
      <c r="A34" s="112" t="s">
        <v>663</v>
      </c>
    </row>
    <row r="35" spans="1:6">
      <c r="A35" s="9" t="s">
        <v>43</v>
      </c>
      <c r="B35" s="32">
        <v>2020</v>
      </c>
      <c r="C35" s="32">
        <v>2021</v>
      </c>
      <c r="D35" s="32">
        <v>2022</v>
      </c>
      <c r="E35" s="32">
        <v>2023</v>
      </c>
      <c r="F35" s="32">
        <v>2024</v>
      </c>
    </row>
    <row r="36" spans="1:6">
      <c r="A36" s="14" t="s">
        <v>658</v>
      </c>
      <c r="B36" s="113">
        <f>SUM(B37:B38)</f>
        <v>195</v>
      </c>
      <c r="C36" s="113">
        <f>SUM(C37:C38)</f>
        <v>204</v>
      </c>
      <c r="D36" s="113">
        <f>SUM(D37:D38)</f>
        <v>189</v>
      </c>
      <c r="E36" s="113">
        <v>187</v>
      </c>
      <c r="F36" s="68">
        <v>170</v>
      </c>
    </row>
    <row r="37" spans="1:6">
      <c r="A37" s="12" t="s">
        <v>644</v>
      </c>
      <c r="B37" s="113">
        <v>152</v>
      </c>
      <c r="C37" s="111">
        <v>159</v>
      </c>
      <c r="D37" s="111">
        <v>143</v>
      </c>
      <c r="E37" s="111">
        <v>142</v>
      </c>
      <c r="F37" s="68">
        <v>130</v>
      </c>
    </row>
    <row r="38" spans="1:6">
      <c r="A38" s="12" t="s">
        <v>645</v>
      </c>
      <c r="B38" s="113">
        <v>43</v>
      </c>
      <c r="C38" s="111">
        <v>45</v>
      </c>
      <c r="D38" s="111">
        <v>46</v>
      </c>
      <c r="E38" s="111">
        <v>45</v>
      </c>
      <c r="F38" s="68">
        <v>40</v>
      </c>
    </row>
    <row r="39" spans="1:6" ht="30">
      <c r="A39" s="38" t="s">
        <v>659</v>
      </c>
      <c r="B39" s="113">
        <f>SUM(B40:B41)</f>
        <v>0</v>
      </c>
      <c r="C39" s="113">
        <f>SUM(C40:C41)</f>
        <v>0</v>
      </c>
      <c r="D39" s="113">
        <f>SUM(D40:D41)</f>
        <v>0</v>
      </c>
      <c r="E39" s="113">
        <v>0</v>
      </c>
      <c r="F39" s="113">
        <v>0</v>
      </c>
    </row>
    <row r="40" spans="1:6">
      <c r="A40" s="12" t="s">
        <v>644</v>
      </c>
      <c r="B40" s="113">
        <v>0</v>
      </c>
      <c r="C40" s="113">
        <v>0</v>
      </c>
      <c r="D40" s="113">
        <v>0</v>
      </c>
      <c r="E40" s="113">
        <v>0</v>
      </c>
      <c r="F40" s="113">
        <v>0</v>
      </c>
    </row>
    <row r="41" spans="1:6">
      <c r="A41" s="12" t="s">
        <v>645</v>
      </c>
      <c r="B41" s="113">
        <v>0</v>
      </c>
      <c r="C41" s="113">
        <v>0</v>
      </c>
      <c r="D41" s="113">
        <v>0</v>
      </c>
      <c r="E41" s="113">
        <v>0</v>
      </c>
      <c r="F41" s="113">
        <v>0</v>
      </c>
    </row>
    <row r="42" spans="1:6">
      <c r="A42" s="14" t="s">
        <v>660</v>
      </c>
      <c r="B42" s="113">
        <f>SUM(B43:B44)</f>
        <v>184</v>
      </c>
      <c r="C42" s="113">
        <f>SUM(C43:C44)</f>
        <v>189</v>
      </c>
      <c r="D42" s="113">
        <f>SUM(D43:D44)</f>
        <v>186</v>
      </c>
      <c r="E42" s="113">
        <v>184</v>
      </c>
      <c r="F42" s="68">
        <v>166</v>
      </c>
    </row>
    <row r="43" spans="1:6">
      <c r="A43" s="12" t="s">
        <v>644</v>
      </c>
      <c r="B43" s="113">
        <v>142</v>
      </c>
      <c r="C43" s="111">
        <v>146</v>
      </c>
      <c r="D43" s="111">
        <v>141</v>
      </c>
      <c r="E43" s="111">
        <v>140</v>
      </c>
      <c r="F43" s="68">
        <v>128</v>
      </c>
    </row>
    <row r="44" spans="1:6">
      <c r="A44" s="12" t="s">
        <v>645</v>
      </c>
      <c r="B44" s="113">
        <v>42</v>
      </c>
      <c r="C44" s="111">
        <v>43</v>
      </c>
      <c r="D44" s="111">
        <v>45</v>
      </c>
      <c r="E44" s="111">
        <v>44</v>
      </c>
      <c r="F44" s="68">
        <v>38</v>
      </c>
    </row>
    <row r="45" spans="1:6">
      <c r="A45" s="14" t="s">
        <v>661</v>
      </c>
      <c r="B45" s="111">
        <f>SUM(B46:B47)</f>
        <v>137</v>
      </c>
      <c r="C45" s="113">
        <f>SUM(C46:C47)</f>
        <v>147</v>
      </c>
      <c r="D45" s="113">
        <f>SUM(D46:D47)</f>
        <v>145</v>
      </c>
      <c r="E45" s="113">
        <v>157</v>
      </c>
      <c r="F45" s="68">
        <v>139</v>
      </c>
    </row>
    <row r="46" spans="1:6">
      <c r="A46" s="12" t="s">
        <v>644</v>
      </c>
      <c r="B46" s="111">
        <f>B37-B43+15</f>
        <v>25</v>
      </c>
      <c r="C46" s="111">
        <f>C37-C43+24</f>
        <v>37</v>
      </c>
      <c r="D46" s="111">
        <f>D37-D43+27</f>
        <v>29</v>
      </c>
      <c r="E46" s="111">
        <v>33</v>
      </c>
      <c r="F46" s="68">
        <v>26</v>
      </c>
    </row>
    <row r="47" spans="1:6">
      <c r="A47" s="12" t="s">
        <v>645</v>
      </c>
      <c r="B47" s="111">
        <f>B38-B44+111</f>
        <v>112</v>
      </c>
      <c r="C47" s="111">
        <f>C38-C44+108</f>
        <v>110</v>
      </c>
      <c r="D47" s="111">
        <f>D38-D44+115</f>
        <v>116</v>
      </c>
      <c r="E47" s="111">
        <v>124</v>
      </c>
      <c r="F47" s="68">
        <v>113</v>
      </c>
    </row>
    <row r="48" spans="1:6">
      <c r="A48" s="364" t="s">
        <v>641</v>
      </c>
    </row>
    <row r="50" spans="1:6">
      <c r="A50" s="112" t="s">
        <v>664</v>
      </c>
    </row>
    <row r="51" spans="1:6">
      <c r="A51" s="9" t="s">
        <v>43</v>
      </c>
      <c r="B51" s="32">
        <v>2020</v>
      </c>
      <c r="C51" s="32">
        <v>2021</v>
      </c>
      <c r="D51" s="32">
        <v>2022</v>
      </c>
      <c r="E51" s="32">
        <v>2023</v>
      </c>
      <c r="F51" s="32">
        <v>2024</v>
      </c>
    </row>
    <row r="52" spans="1:6">
      <c r="A52" s="14" t="s">
        <v>662</v>
      </c>
      <c r="B52" s="110">
        <f t="shared" ref="B52:D52" si="0">SUM(B53:B54)</f>
        <v>8</v>
      </c>
      <c r="C52" s="111">
        <f t="shared" si="0"/>
        <v>6</v>
      </c>
      <c r="D52" s="111">
        <f t="shared" si="0"/>
        <v>8</v>
      </c>
      <c r="E52" s="111">
        <v>6</v>
      </c>
      <c r="F52" s="68">
        <v>9</v>
      </c>
    </row>
    <row r="53" spans="1:6">
      <c r="A53" s="12" t="s">
        <v>644</v>
      </c>
      <c r="B53" s="110">
        <v>8</v>
      </c>
      <c r="C53" s="111">
        <v>6</v>
      </c>
      <c r="D53" s="111">
        <v>8</v>
      </c>
      <c r="E53" s="111">
        <v>5</v>
      </c>
      <c r="F53" s="68">
        <v>9</v>
      </c>
    </row>
    <row r="54" spans="1:6">
      <c r="A54" s="12" t="s">
        <v>645</v>
      </c>
      <c r="B54" s="110">
        <v>0</v>
      </c>
      <c r="C54" s="111">
        <v>0</v>
      </c>
      <c r="D54" s="111">
        <v>0</v>
      </c>
      <c r="E54" s="111">
        <v>1</v>
      </c>
      <c r="F54" s="68">
        <v>0</v>
      </c>
    </row>
    <row r="55" spans="1:6">
      <c r="A55" s="4" t="s">
        <v>665</v>
      </c>
    </row>
    <row r="56" spans="1:6">
      <c r="A56" s="4" t="s">
        <v>666</v>
      </c>
    </row>
    <row r="57" spans="1:6">
      <c r="A57" s="4"/>
    </row>
  </sheetData>
  <phoneticPr fontId="1"/>
  <hyperlinks>
    <hyperlink ref="F1" location="Contents!A1" display="Contents" xr:uid="{33FE8756-8D28-46CD-AA1C-CB3EA06D85C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11"/>
  <sheetViews>
    <sheetView zoomScaleNormal="100" workbookViewId="0">
      <selection activeCell="O1" sqref="O1"/>
    </sheetView>
  </sheetViews>
  <sheetFormatPr defaultColWidth="9" defaultRowHeight="15"/>
  <cols>
    <col min="1" max="1" width="14.5" style="4" customWidth="1"/>
    <col min="2" max="3" width="10.5" style="4" customWidth="1"/>
    <col min="4" max="4" width="10.19921875" style="4" customWidth="1"/>
    <col min="5" max="5" width="10.5" style="4" customWidth="1"/>
    <col min="6" max="7" width="10.19921875" style="4" customWidth="1"/>
    <col min="8" max="8" width="12.19921875" style="4" customWidth="1"/>
    <col min="9" max="9" width="12.5" style="4" customWidth="1"/>
    <col min="10" max="10" width="13.5" style="4" customWidth="1"/>
    <col min="11" max="11" width="12" style="4" customWidth="1"/>
    <col min="12" max="14" width="12" style="54" customWidth="1"/>
    <col min="15" max="15" width="16.5" style="4" customWidth="1"/>
    <col min="16" max="16384" width="9" style="4"/>
  </cols>
  <sheetData>
    <row r="1" spans="1:15" ht="18">
      <c r="O1" s="94" t="s">
        <v>28</v>
      </c>
    </row>
    <row r="2" spans="1:15" ht="18.600000000000001">
      <c r="A2" s="6" t="s">
        <v>30</v>
      </c>
    </row>
    <row r="3" spans="1:15" ht="18.600000000000001">
      <c r="A3" s="6"/>
    </row>
    <row r="4" spans="1:15">
      <c r="A4" s="413" t="s">
        <v>678</v>
      </c>
      <c r="B4" s="413"/>
      <c r="C4" s="413"/>
      <c r="D4" s="413"/>
      <c r="E4" s="413"/>
      <c r="F4" s="413"/>
      <c r="G4" s="413"/>
      <c r="H4" s="413"/>
      <c r="I4" s="413"/>
      <c r="J4" s="413"/>
      <c r="K4" s="413"/>
    </row>
    <row r="5" spans="1:15" ht="75">
      <c r="A5" s="365"/>
      <c r="B5" s="9" t="s">
        <v>76</v>
      </c>
      <c r="C5" s="9" t="s">
        <v>667</v>
      </c>
      <c r="D5" s="9" t="s">
        <v>668</v>
      </c>
      <c r="E5" s="9" t="s">
        <v>669</v>
      </c>
      <c r="F5" s="9" t="s">
        <v>670</v>
      </c>
      <c r="G5" s="9" t="s">
        <v>671</v>
      </c>
      <c r="H5" s="9" t="s">
        <v>672</v>
      </c>
      <c r="I5" s="9" t="s">
        <v>673</v>
      </c>
      <c r="J5" s="9" t="s">
        <v>674</v>
      </c>
      <c r="K5" s="9" t="s">
        <v>863</v>
      </c>
      <c r="L5" s="9" t="s">
        <v>864</v>
      </c>
      <c r="M5" s="9" t="s">
        <v>865</v>
      </c>
      <c r="N5" s="9" t="s">
        <v>866</v>
      </c>
      <c r="O5" s="9" t="s">
        <v>867</v>
      </c>
    </row>
    <row r="6" spans="1:15" s="37" customFormat="1">
      <c r="A6" s="12" t="s">
        <v>675</v>
      </c>
      <c r="B6" s="68">
        <v>19395</v>
      </c>
      <c r="C6" s="68">
        <v>13144</v>
      </c>
      <c r="D6" s="68">
        <v>6251</v>
      </c>
      <c r="E6" s="68">
        <v>853</v>
      </c>
      <c r="F6" s="68">
        <v>240</v>
      </c>
      <c r="G6" s="68">
        <v>12</v>
      </c>
      <c r="H6" s="68">
        <v>44</v>
      </c>
      <c r="I6" s="68">
        <v>38</v>
      </c>
      <c r="J6" s="68">
        <v>815</v>
      </c>
      <c r="K6" s="254">
        <v>0.10199999999999999</v>
      </c>
      <c r="L6" s="254">
        <v>0.106</v>
      </c>
      <c r="M6" s="254">
        <v>0.10299999999999999</v>
      </c>
      <c r="N6" s="254">
        <v>0.114</v>
      </c>
      <c r="O6" s="254">
        <v>0.08</v>
      </c>
    </row>
    <row r="7" spans="1:15" s="37" customFormat="1">
      <c r="A7" s="12" t="s">
        <v>676</v>
      </c>
      <c r="B7" s="68">
        <v>6679</v>
      </c>
      <c r="C7" s="68">
        <v>4374</v>
      </c>
      <c r="D7" s="68">
        <v>2305</v>
      </c>
      <c r="E7" s="68">
        <v>184</v>
      </c>
      <c r="F7" s="68">
        <v>88</v>
      </c>
      <c r="G7" s="68">
        <v>4</v>
      </c>
      <c r="H7" s="68">
        <v>7</v>
      </c>
      <c r="I7" s="68">
        <v>1</v>
      </c>
      <c r="J7" s="68">
        <v>183</v>
      </c>
      <c r="K7" s="254">
        <v>2.42811501597444E-2</v>
      </c>
      <c r="L7" s="254">
        <v>0.126</v>
      </c>
      <c r="M7" s="254">
        <v>0.13</v>
      </c>
      <c r="N7" s="254">
        <v>0.11758893280632411</v>
      </c>
      <c r="O7" s="254">
        <v>9.5000000000000001E-2</v>
      </c>
    </row>
    <row r="8" spans="1:15" s="37" customFormat="1">
      <c r="A8" s="12" t="s">
        <v>677</v>
      </c>
      <c r="B8" s="68">
        <v>208</v>
      </c>
      <c r="C8" s="68">
        <v>99</v>
      </c>
      <c r="D8" s="68">
        <v>109</v>
      </c>
      <c r="E8" s="68">
        <v>31</v>
      </c>
      <c r="F8" s="68">
        <v>16</v>
      </c>
      <c r="G8" s="68">
        <v>1</v>
      </c>
      <c r="H8" s="68">
        <v>8</v>
      </c>
      <c r="I8" s="68">
        <v>0</v>
      </c>
      <c r="J8" s="68">
        <v>31</v>
      </c>
      <c r="K8" s="254">
        <v>0.13900000000000001</v>
      </c>
      <c r="L8" s="254">
        <v>0.124</v>
      </c>
      <c r="M8" s="254">
        <v>0.111</v>
      </c>
      <c r="N8" s="254">
        <v>0.14000000000000001</v>
      </c>
      <c r="O8" s="254">
        <v>7.5999999999999998E-2</v>
      </c>
    </row>
    <row r="9" spans="1:15" s="37" customFormat="1">
      <c r="A9" s="12" t="s">
        <v>76</v>
      </c>
      <c r="B9" s="68">
        <v>26282</v>
      </c>
      <c r="C9" s="68">
        <v>17617</v>
      </c>
      <c r="D9" s="68">
        <v>8665</v>
      </c>
      <c r="E9" s="68">
        <v>1068</v>
      </c>
      <c r="F9" s="68">
        <v>344</v>
      </c>
      <c r="G9" s="68">
        <v>17</v>
      </c>
      <c r="H9" s="68">
        <v>59</v>
      </c>
      <c r="I9" s="68">
        <v>39</v>
      </c>
      <c r="J9" s="68">
        <v>1029</v>
      </c>
      <c r="K9" s="254">
        <v>8.2000000000000003E-2</v>
      </c>
      <c r="L9" s="254">
        <v>0.111</v>
      </c>
      <c r="M9" s="254">
        <v>0.11</v>
      </c>
      <c r="N9" s="254">
        <v>0.115</v>
      </c>
      <c r="O9" s="254">
        <v>8.3000000000000004E-2</v>
      </c>
    </row>
    <row r="10" spans="1:15">
      <c r="A10" s="519" t="s">
        <v>679</v>
      </c>
      <c r="B10" s="519"/>
      <c r="C10" s="519"/>
      <c r="D10" s="519"/>
      <c r="E10" s="519"/>
      <c r="F10" s="519"/>
      <c r="G10" s="519"/>
      <c r="H10" s="519"/>
      <c r="I10" s="519"/>
      <c r="J10" s="519"/>
    </row>
    <row r="11" spans="1:15">
      <c r="A11" s="4" t="s">
        <v>680</v>
      </c>
    </row>
  </sheetData>
  <mergeCells count="2">
    <mergeCell ref="A4:K4"/>
    <mergeCell ref="A10:J10"/>
  </mergeCells>
  <phoneticPr fontId="1"/>
  <hyperlinks>
    <hyperlink ref="O1" location="Contents!A1" display="Contents" xr:uid="{4BF11225-7DD2-4AF4-A323-F5070E92C93C}"/>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9"/>
  <sheetViews>
    <sheetView workbookViewId="0">
      <selection activeCell="F1" sqref="F1"/>
    </sheetView>
  </sheetViews>
  <sheetFormatPr defaultColWidth="9" defaultRowHeight="15"/>
  <cols>
    <col min="1" max="1" width="42.5" style="4" customWidth="1"/>
    <col min="2" max="6" width="15.5" style="4" customWidth="1"/>
    <col min="7" max="7" width="8.69921875" style="4" customWidth="1"/>
    <col min="8" max="16384" width="9" style="4"/>
  </cols>
  <sheetData>
    <row r="1" spans="1:6" ht="18">
      <c r="C1" s="5"/>
      <c r="E1" s="102"/>
      <c r="F1" s="94" t="s">
        <v>28</v>
      </c>
    </row>
    <row r="2" spans="1:6" ht="18.600000000000001">
      <c r="A2" s="6" t="s">
        <v>30</v>
      </c>
    </row>
    <row r="3" spans="1:6" ht="18.600000000000001">
      <c r="A3" s="6"/>
    </row>
    <row r="4" spans="1:6">
      <c r="A4" s="413" t="s">
        <v>681</v>
      </c>
      <c r="B4" s="379"/>
      <c r="C4" s="379"/>
    </row>
    <row r="5" spans="1:6">
      <c r="A5" s="9" t="s">
        <v>43</v>
      </c>
      <c r="B5" s="9">
        <v>2020</v>
      </c>
      <c r="C5" s="9">
        <v>2021</v>
      </c>
      <c r="D5" s="9">
        <v>2022</v>
      </c>
      <c r="E5" s="9">
        <v>2023</v>
      </c>
      <c r="F5" s="9">
        <v>2024</v>
      </c>
    </row>
    <row r="6" spans="1:6" ht="30">
      <c r="A6" s="12" t="s">
        <v>682</v>
      </c>
      <c r="B6" s="47" t="s">
        <v>686</v>
      </c>
      <c r="C6" s="47" t="s">
        <v>687</v>
      </c>
      <c r="D6" s="47" t="s">
        <v>688</v>
      </c>
      <c r="E6" s="47" t="s">
        <v>689</v>
      </c>
      <c r="F6" s="47" t="s">
        <v>690</v>
      </c>
    </row>
    <row r="7" spans="1:6" ht="30">
      <c r="A7" s="12" t="s">
        <v>683</v>
      </c>
      <c r="B7" s="47" t="s">
        <v>11</v>
      </c>
      <c r="C7" s="47" t="s">
        <v>11</v>
      </c>
      <c r="D7" s="47" t="s">
        <v>691</v>
      </c>
      <c r="E7" s="47" t="s">
        <v>692</v>
      </c>
      <c r="F7" s="47" t="s">
        <v>693</v>
      </c>
    </row>
    <row r="8" spans="1:6" ht="45">
      <c r="A8" s="12" t="s">
        <v>684</v>
      </c>
      <c r="B8" s="47" t="s">
        <v>694</v>
      </c>
      <c r="C8" s="47" t="s">
        <v>695</v>
      </c>
      <c r="D8" s="47" t="s">
        <v>11</v>
      </c>
      <c r="E8" s="47" t="s">
        <v>6</v>
      </c>
      <c r="F8" s="47" t="s">
        <v>6</v>
      </c>
    </row>
    <row r="9" spans="1:6">
      <c r="A9" s="155" t="s">
        <v>685</v>
      </c>
      <c r="B9" s="25"/>
      <c r="C9" s="25"/>
    </row>
  </sheetData>
  <mergeCells count="1">
    <mergeCell ref="A4:C4"/>
  </mergeCells>
  <phoneticPr fontId="1"/>
  <hyperlinks>
    <hyperlink ref="F1" location="Contents!A1" display="Contents" xr:uid="{971B9A9E-7A38-4C0D-B164-3CCFA2103F26}"/>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13"/>
  <sheetViews>
    <sheetView workbookViewId="0">
      <selection activeCell="F1" sqref="F1"/>
    </sheetView>
  </sheetViews>
  <sheetFormatPr defaultColWidth="9" defaultRowHeight="15"/>
  <cols>
    <col min="1" max="1" width="27" style="4" customWidth="1"/>
    <col min="2" max="6" width="13" style="4" customWidth="1"/>
    <col min="7" max="16384" width="9" style="4"/>
  </cols>
  <sheetData>
    <row r="1" spans="1:6" ht="18">
      <c r="C1" s="5"/>
      <c r="E1" s="102"/>
      <c r="F1" s="94" t="s">
        <v>28</v>
      </c>
    </row>
    <row r="2" spans="1:6" ht="18.600000000000001">
      <c r="A2" s="6" t="s">
        <v>30</v>
      </c>
    </row>
    <row r="3" spans="1:6" ht="18.600000000000001">
      <c r="A3" s="6"/>
    </row>
    <row r="4" spans="1:6">
      <c r="A4" s="413" t="s">
        <v>696</v>
      </c>
      <c r="B4" s="413"/>
      <c r="C4" s="413"/>
    </row>
    <row r="5" spans="1:6">
      <c r="A5" s="32" t="s">
        <v>697</v>
      </c>
      <c r="B5" s="9">
        <v>2020</v>
      </c>
      <c r="C5" s="9">
        <v>2021</v>
      </c>
      <c r="D5" s="9">
        <v>2022</v>
      </c>
      <c r="E5" s="9">
        <v>2023</v>
      </c>
      <c r="F5" s="9">
        <v>2024</v>
      </c>
    </row>
    <row r="6" spans="1:6">
      <c r="A6" s="89" t="s">
        <v>698</v>
      </c>
      <c r="B6" s="13">
        <v>24930</v>
      </c>
      <c r="C6" s="13">
        <v>24533</v>
      </c>
      <c r="D6" s="13">
        <v>27677</v>
      </c>
      <c r="E6" s="13">
        <v>18508</v>
      </c>
      <c r="F6" s="13">
        <v>16828</v>
      </c>
    </row>
    <row r="7" spans="1:6">
      <c r="A7" s="89" t="s">
        <v>699</v>
      </c>
      <c r="B7" s="13">
        <v>2184</v>
      </c>
      <c r="C7" s="13">
        <v>1957</v>
      </c>
      <c r="D7" s="13">
        <v>2858</v>
      </c>
      <c r="E7" s="13">
        <v>1021</v>
      </c>
      <c r="F7" s="13">
        <v>713</v>
      </c>
    </row>
    <row r="8" spans="1:6">
      <c r="A8" s="90" t="s">
        <v>700</v>
      </c>
      <c r="B8" s="13">
        <v>3776</v>
      </c>
      <c r="C8" s="13">
        <v>3339</v>
      </c>
      <c r="D8" s="13">
        <v>4700</v>
      </c>
      <c r="E8" s="13">
        <v>2754</v>
      </c>
      <c r="F8" s="13">
        <v>2369</v>
      </c>
    </row>
    <row r="9" spans="1:6" ht="30">
      <c r="A9" s="366" t="s">
        <v>701</v>
      </c>
      <c r="B9" s="13">
        <v>858</v>
      </c>
      <c r="C9" s="13">
        <v>734</v>
      </c>
      <c r="D9" s="13">
        <v>622</v>
      </c>
      <c r="E9" s="13">
        <v>395</v>
      </c>
      <c r="F9" s="13">
        <v>487</v>
      </c>
    </row>
    <row r="10" spans="1:6">
      <c r="A10" s="90" t="s">
        <v>702</v>
      </c>
      <c r="B10" s="13">
        <v>263</v>
      </c>
      <c r="C10" s="13">
        <v>250</v>
      </c>
      <c r="D10" s="13">
        <v>155</v>
      </c>
      <c r="E10" s="13">
        <v>77</v>
      </c>
      <c r="F10" s="13">
        <v>303</v>
      </c>
    </row>
    <row r="11" spans="1:6">
      <c r="A11" s="90" t="s">
        <v>221</v>
      </c>
      <c r="B11" s="13">
        <v>1935</v>
      </c>
      <c r="C11" s="13">
        <v>1825</v>
      </c>
      <c r="D11" s="13">
        <v>1772</v>
      </c>
      <c r="E11" s="13">
        <v>1199</v>
      </c>
      <c r="F11" s="13">
        <v>1201</v>
      </c>
    </row>
    <row r="12" spans="1:6">
      <c r="A12" s="90" t="s">
        <v>76</v>
      </c>
      <c r="B12" s="13">
        <v>33946</v>
      </c>
      <c r="C12" s="13">
        <v>32638</v>
      </c>
      <c r="D12" s="13">
        <v>37784</v>
      </c>
      <c r="E12" s="13">
        <v>23954</v>
      </c>
      <c r="F12" s="13">
        <v>21901</v>
      </c>
    </row>
    <row r="13" spans="1:6">
      <c r="A13" s="383"/>
      <c r="B13" s="383"/>
      <c r="C13" s="383"/>
    </row>
  </sheetData>
  <mergeCells count="2">
    <mergeCell ref="A4:C4"/>
    <mergeCell ref="A13:C13"/>
  </mergeCells>
  <phoneticPr fontId="1"/>
  <hyperlinks>
    <hyperlink ref="F1" location="Contents!A1" display="Contents" xr:uid="{D21266F9-D925-4246-922D-03B390708FD4}"/>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18"/>
  <sheetViews>
    <sheetView workbookViewId="0">
      <selection activeCell="F1" sqref="F1"/>
    </sheetView>
  </sheetViews>
  <sheetFormatPr defaultColWidth="9" defaultRowHeight="15"/>
  <cols>
    <col min="1" max="1" width="36.296875" style="4" customWidth="1"/>
    <col min="2" max="6" width="18" style="4" customWidth="1"/>
    <col min="7" max="16384" width="9" style="4"/>
  </cols>
  <sheetData>
    <row r="1" spans="1:6" ht="18">
      <c r="C1" s="5"/>
      <c r="E1" s="102"/>
      <c r="F1" s="94" t="s">
        <v>28</v>
      </c>
    </row>
    <row r="2" spans="1:6" ht="18.600000000000001">
      <c r="A2" s="6" t="s">
        <v>31</v>
      </c>
    </row>
    <row r="3" spans="1:6" ht="18.600000000000001">
      <c r="A3" s="6"/>
    </row>
    <row r="4" spans="1:6">
      <c r="A4" s="413" t="s">
        <v>703</v>
      </c>
      <c r="B4" s="379"/>
      <c r="C4" s="379"/>
      <c r="D4" s="379"/>
    </row>
    <row r="5" spans="1:6">
      <c r="A5" s="9" t="s">
        <v>43</v>
      </c>
      <c r="B5" s="9">
        <v>2021</v>
      </c>
      <c r="C5" s="9">
        <v>2022</v>
      </c>
      <c r="D5" s="9">
        <v>2023</v>
      </c>
      <c r="E5" s="9">
        <v>2024</v>
      </c>
      <c r="F5" s="9">
        <v>2025</v>
      </c>
    </row>
    <row r="6" spans="1:6" ht="45">
      <c r="A6" s="12" t="s">
        <v>706</v>
      </c>
      <c r="B6" s="47" t="s">
        <v>704</v>
      </c>
      <c r="C6" s="47" t="s">
        <v>704</v>
      </c>
      <c r="D6" s="47" t="s">
        <v>704</v>
      </c>
      <c r="E6" s="47" t="s">
        <v>704</v>
      </c>
      <c r="F6" s="47" t="s">
        <v>704</v>
      </c>
    </row>
    <row r="7" spans="1:6">
      <c r="A7" s="12" t="s">
        <v>707</v>
      </c>
      <c r="B7" s="21">
        <v>15</v>
      </c>
      <c r="C7" s="21">
        <v>15</v>
      </c>
      <c r="D7" s="21">
        <v>15</v>
      </c>
      <c r="E7" s="21">
        <v>15</v>
      </c>
      <c r="F7" s="21">
        <v>14</v>
      </c>
    </row>
    <row r="8" spans="1:6">
      <c r="A8" s="12" t="s">
        <v>708</v>
      </c>
      <c r="B8" s="21">
        <v>6</v>
      </c>
      <c r="C8" s="21">
        <v>5</v>
      </c>
      <c r="D8" s="21">
        <v>6</v>
      </c>
      <c r="E8" s="21">
        <v>6</v>
      </c>
      <c r="F8" s="21">
        <v>6</v>
      </c>
    </row>
    <row r="9" spans="1:6">
      <c r="A9" s="12" t="s">
        <v>709</v>
      </c>
      <c r="B9" s="21">
        <v>5</v>
      </c>
      <c r="C9" s="21">
        <v>5</v>
      </c>
      <c r="D9" s="21">
        <v>6</v>
      </c>
      <c r="E9" s="21">
        <v>6</v>
      </c>
      <c r="F9" s="21">
        <v>6</v>
      </c>
    </row>
    <row r="10" spans="1:6">
      <c r="A10" s="12" t="s">
        <v>710</v>
      </c>
      <c r="B10" s="21">
        <v>2</v>
      </c>
      <c r="C10" s="21">
        <v>2</v>
      </c>
      <c r="D10" s="21">
        <v>2</v>
      </c>
      <c r="E10" s="21">
        <v>2</v>
      </c>
      <c r="F10" s="21">
        <v>2</v>
      </c>
    </row>
    <row r="11" spans="1:6">
      <c r="A11" s="12" t="s">
        <v>711</v>
      </c>
      <c r="B11" s="21">
        <v>1</v>
      </c>
      <c r="C11" s="21">
        <v>1</v>
      </c>
      <c r="D11" s="21">
        <v>1</v>
      </c>
      <c r="E11" s="21">
        <v>1</v>
      </c>
      <c r="F11" s="21">
        <v>1</v>
      </c>
    </row>
    <row r="12" spans="1:6">
      <c r="A12" s="12" t="s">
        <v>712</v>
      </c>
      <c r="B12" s="240" t="s">
        <v>705</v>
      </c>
      <c r="C12" s="240" t="s">
        <v>705</v>
      </c>
      <c r="D12" s="240" t="s">
        <v>705</v>
      </c>
      <c r="E12" s="240" t="s">
        <v>705</v>
      </c>
      <c r="F12" s="240" t="s">
        <v>705</v>
      </c>
    </row>
    <row r="13" spans="1:6">
      <c r="A13" s="12" t="s">
        <v>713</v>
      </c>
      <c r="B13" s="21">
        <v>5</v>
      </c>
      <c r="C13" s="21">
        <v>5</v>
      </c>
      <c r="D13" s="21">
        <v>5</v>
      </c>
      <c r="E13" s="21">
        <v>5</v>
      </c>
      <c r="F13" s="21">
        <v>5</v>
      </c>
    </row>
    <row r="14" spans="1:6">
      <c r="A14" s="12" t="s">
        <v>714</v>
      </c>
      <c r="B14" s="21">
        <v>3</v>
      </c>
      <c r="C14" s="21">
        <v>3</v>
      </c>
      <c r="D14" s="21">
        <v>3</v>
      </c>
      <c r="E14" s="21">
        <v>3</v>
      </c>
      <c r="F14" s="21">
        <v>3</v>
      </c>
    </row>
    <row r="15" spans="1:6">
      <c r="A15" s="12" t="s">
        <v>715</v>
      </c>
      <c r="B15" s="21">
        <v>2</v>
      </c>
      <c r="C15" s="21">
        <v>2</v>
      </c>
      <c r="D15" s="21">
        <v>2</v>
      </c>
      <c r="E15" s="21">
        <v>3</v>
      </c>
      <c r="F15" s="21">
        <v>3</v>
      </c>
    </row>
    <row r="16" spans="1:6">
      <c r="A16" s="12" t="s">
        <v>716</v>
      </c>
      <c r="B16" s="21">
        <v>1</v>
      </c>
      <c r="C16" s="21">
        <v>1</v>
      </c>
      <c r="D16" s="21">
        <v>1</v>
      </c>
      <c r="E16" s="21">
        <v>2</v>
      </c>
      <c r="F16" s="21">
        <v>2</v>
      </c>
    </row>
    <row r="17" spans="1:6">
      <c r="A17" s="12" t="s">
        <v>717</v>
      </c>
      <c r="B17" s="21">
        <v>4</v>
      </c>
      <c r="C17" s="21">
        <v>4</v>
      </c>
      <c r="D17" s="21">
        <v>4</v>
      </c>
      <c r="E17" s="21">
        <v>4</v>
      </c>
      <c r="F17" s="21">
        <v>4</v>
      </c>
    </row>
    <row r="18" spans="1:6">
      <c r="A18" s="383" t="s">
        <v>718</v>
      </c>
      <c r="B18" s="407"/>
      <c r="C18" s="407"/>
      <c r="D18" s="407"/>
    </row>
  </sheetData>
  <mergeCells count="2">
    <mergeCell ref="A4:D4"/>
    <mergeCell ref="A18:D18"/>
  </mergeCells>
  <phoneticPr fontId="1"/>
  <hyperlinks>
    <hyperlink ref="F1" location="Contents!A1" display="Contents" xr:uid="{FFB5B55F-9790-4439-9DF0-36EC00495AF0}"/>
  </hyperlink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22"/>
  <sheetViews>
    <sheetView workbookViewId="0">
      <selection activeCell="F1" sqref="F1"/>
    </sheetView>
  </sheetViews>
  <sheetFormatPr defaultColWidth="9" defaultRowHeight="15"/>
  <cols>
    <col min="1" max="1" width="44.796875" style="4" customWidth="1"/>
    <col min="2" max="6" width="18" style="4" customWidth="1"/>
    <col min="7" max="16384" width="9" style="4"/>
  </cols>
  <sheetData>
    <row r="1" spans="1:6" ht="18">
      <c r="A1" s="37"/>
      <c r="C1" s="5"/>
      <c r="E1" s="102"/>
      <c r="F1" s="94" t="s">
        <v>28</v>
      </c>
    </row>
    <row r="2" spans="1:6" ht="18.600000000000001">
      <c r="A2" s="6" t="s">
        <v>31</v>
      </c>
    </row>
    <row r="3" spans="1:6" ht="18.600000000000001">
      <c r="A3" s="6"/>
    </row>
    <row r="4" spans="1:6">
      <c r="A4" s="80" t="s">
        <v>719</v>
      </c>
      <c r="B4" s="91"/>
      <c r="C4" s="91"/>
      <c r="D4" s="91"/>
    </row>
    <row r="5" spans="1:6">
      <c r="A5" s="9" t="s">
        <v>43</v>
      </c>
      <c r="B5" s="9">
        <v>2020</v>
      </c>
      <c r="C5" s="9">
        <v>2021</v>
      </c>
      <c r="D5" s="9">
        <v>2022</v>
      </c>
      <c r="E5" s="9">
        <v>2023</v>
      </c>
      <c r="F5" s="9">
        <v>2024</v>
      </c>
    </row>
    <row r="6" spans="1:6">
      <c r="A6" s="12" t="s">
        <v>720</v>
      </c>
      <c r="B6" s="28">
        <v>8</v>
      </c>
      <c r="C6" s="28">
        <v>8</v>
      </c>
      <c r="D6" s="28">
        <v>9</v>
      </c>
      <c r="E6" s="28">
        <v>10</v>
      </c>
      <c r="F6" s="28">
        <v>10</v>
      </c>
    </row>
    <row r="7" spans="1:6" ht="30">
      <c r="A7" s="12" t="s">
        <v>721</v>
      </c>
      <c r="B7" s="28">
        <v>98</v>
      </c>
      <c r="C7" s="28">
        <v>100</v>
      </c>
      <c r="D7" s="28">
        <v>100</v>
      </c>
      <c r="E7" s="28">
        <v>100</v>
      </c>
      <c r="F7" s="33" t="s">
        <v>734</v>
      </c>
    </row>
    <row r="8" spans="1:6" ht="30">
      <c r="A8" s="12" t="s">
        <v>722</v>
      </c>
      <c r="B8" s="33">
        <v>100</v>
      </c>
      <c r="C8" s="33">
        <v>98</v>
      </c>
      <c r="D8" s="33" t="s">
        <v>730</v>
      </c>
      <c r="E8" s="33" t="s">
        <v>732</v>
      </c>
      <c r="F8" s="33" t="s">
        <v>735</v>
      </c>
    </row>
    <row r="9" spans="1:6">
      <c r="A9" s="12" t="s">
        <v>723</v>
      </c>
      <c r="B9" s="28">
        <v>8</v>
      </c>
      <c r="C9" s="28">
        <v>8</v>
      </c>
      <c r="D9" s="28">
        <v>9</v>
      </c>
      <c r="E9" s="28">
        <v>10</v>
      </c>
      <c r="F9" s="28">
        <v>10</v>
      </c>
    </row>
    <row r="10" spans="1:6" ht="30">
      <c r="A10" s="12" t="s">
        <v>724</v>
      </c>
      <c r="B10" s="33">
        <v>100</v>
      </c>
      <c r="C10" s="33">
        <v>100</v>
      </c>
      <c r="D10" s="33" t="s">
        <v>731</v>
      </c>
      <c r="E10" s="33">
        <v>100</v>
      </c>
      <c r="F10" s="33">
        <v>100</v>
      </c>
    </row>
    <row r="11" spans="1:6" ht="30">
      <c r="A11" s="12" t="s">
        <v>725</v>
      </c>
      <c r="B11" s="33">
        <v>100</v>
      </c>
      <c r="C11" s="33">
        <v>100</v>
      </c>
      <c r="D11" s="33">
        <v>100</v>
      </c>
      <c r="E11" s="33" t="s">
        <v>733</v>
      </c>
      <c r="F11" s="33">
        <v>100</v>
      </c>
    </row>
    <row r="12" spans="1:6">
      <c r="A12" s="12" t="s">
        <v>726</v>
      </c>
      <c r="B12" s="21">
        <v>2</v>
      </c>
      <c r="C12" s="21">
        <v>2</v>
      </c>
      <c r="D12" s="21">
        <v>2</v>
      </c>
      <c r="E12" s="21">
        <v>2</v>
      </c>
      <c r="F12" s="21">
        <v>2</v>
      </c>
    </row>
    <row r="13" spans="1:6">
      <c r="A13" s="12" t="s">
        <v>727</v>
      </c>
      <c r="B13" s="21">
        <v>1</v>
      </c>
      <c r="C13" s="21">
        <v>1</v>
      </c>
      <c r="D13" s="21">
        <v>1</v>
      </c>
      <c r="E13" s="21">
        <v>2</v>
      </c>
      <c r="F13" s="21">
        <v>1</v>
      </c>
    </row>
    <row r="14" spans="1:6" ht="16.2">
      <c r="A14" s="12" t="s">
        <v>728</v>
      </c>
      <c r="B14" s="21">
        <v>2</v>
      </c>
      <c r="C14" s="21">
        <v>3</v>
      </c>
      <c r="D14" s="21">
        <v>3</v>
      </c>
      <c r="E14" s="21">
        <v>4</v>
      </c>
      <c r="F14" s="21">
        <v>4</v>
      </c>
    </row>
    <row r="15" spans="1:6" ht="16.2">
      <c r="A15" s="12" t="s">
        <v>729</v>
      </c>
      <c r="B15" s="21">
        <v>2</v>
      </c>
      <c r="C15" s="21">
        <v>2</v>
      </c>
      <c r="D15" s="21">
        <v>2</v>
      </c>
      <c r="E15" s="21">
        <v>5</v>
      </c>
      <c r="F15" s="21">
        <v>5</v>
      </c>
    </row>
    <row r="16" spans="1:6">
      <c r="A16" s="4" t="s">
        <v>736</v>
      </c>
      <c r="B16" s="25"/>
      <c r="C16" s="25"/>
      <c r="D16" s="25"/>
    </row>
    <row r="17" spans="1:1">
      <c r="A17" s="4" t="s">
        <v>737</v>
      </c>
    </row>
    <row r="18" spans="1:1">
      <c r="A18" s="4" t="s">
        <v>738</v>
      </c>
    </row>
    <row r="19" spans="1:1">
      <c r="A19" s="4" t="s">
        <v>739</v>
      </c>
    </row>
    <row r="20" spans="1:1">
      <c r="A20" s="4" t="s">
        <v>740</v>
      </c>
    </row>
    <row r="21" spans="1:1">
      <c r="A21" s="4" t="s">
        <v>741</v>
      </c>
    </row>
    <row r="22" spans="1:1">
      <c r="A22" s="4" t="s">
        <v>742</v>
      </c>
    </row>
  </sheetData>
  <phoneticPr fontId="1"/>
  <hyperlinks>
    <hyperlink ref="F1" location="Contents!A1" display="Contents" xr:uid="{29E1601D-58C3-49FD-9CCF-EF6256405EBD}"/>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9"/>
  <sheetViews>
    <sheetView workbookViewId="0">
      <selection activeCell="F1" sqref="F1"/>
    </sheetView>
  </sheetViews>
  <sheetFormatPr defaultColWidth="9" defaultRowHeight="15"/>
  <cols>
    <col min="1" max="1" width="42.5" style="4" customWidth="1"/>
    <col min="2" max="5" width="15.69921875" style="4" customWidth="1"/>
    <col min="6" max="6" width="18" style="4" customWidth="1"/>
    <col min="7" max="16384" width="9" style="4"/>
  </cols>
  <sheetData>
    <row r="1" spans="1:6" ht="18">
      <c r="C1" s="5"/>
      <c r="E1" s="102"/>
      <c r="F1" s="94" t="s">
        <v>28</v>
      </c>
    </row>
    <row r="2" spans="1:6" ht="18.600000000000001">
      <c r="A2" s="6" t="s">
        <v>31</v>
      </c>
    </row>
    <row r="3" spans="1:6" ht="18.600000000000001">
      <c r="A3" s="6"/>
    </row>
    <row r="4" spans="1:6">
      <c r="A4" s="274" t="s">
        <v>743</v>
      </c>
      <c r="B4" s="26"/>
      <c r="C4" s="26"/>
      <c r="D4" s="26"/>
    </row>
    <row r="5" spans="1:6">
      <c r="A5" s="9" t="s">
        <v>43</v>
      </c>
      <c r="B5" s="9">
        <v>2020</v>
      </c>
      <c r="C5" s="9">
        <v>2021</v>
      </c>
      <c r="D5" s="9">
        <v>2022</v>
      </c>
      <c r="E5" s="9">
        <v>2023</v>
      </c>
      <c r="F5" s="9">
        <v>2024</v>
      </c>
    </row>
    <row r="6" spans="1:6">
      <c r="A6" s="12" t="s">
        <v>744</v>
      </c>
      <c r="B6" s="28">
        <v>8</v>
      </c>
      <c r="C6" s="28">
        <v>8</v>
      </c>
      <c r="D6" s="119">
        <v>9</v>
      </c>
      <c r="E6" s="119">
        <v>10</v>
      </c>
      <c r="F6" s="119">
        <v>10</v>
      </c>
    </row>
    <row r="7" spans="1:6">
      <c r="A7" s="12" t="s">
        <v>745</v>
      </c>
      <c r="B7" s="28">
        <v>8</v>
      </c>
      <c r="C7" s="28">
        <v>8</v>
      </c>
      <c r="D7" s="119">
        <v>9</v>
      </c>
      <c r="E7" s="119">
        <v>10</v>
      </c>
      <c r="F7" s="119">
        <v>10</v>
      </c>
    </row>
    <row r="8" spans="1:6">
      <c r="A8" s="12" t="s">
        <v>746</v>
      </c>
      <c r="B8" s="119">
        <v>4</v>
      </c>
      <c r="C8" s="119">
        <v>4</v>
      </c>
      <c r="D8" s="119">
        <v>4</v>
      </c>
      <c r="E8" s="119">
        <v>4</v>
      </c>
      <c r="F8" s="119">
        <v>4</v>
      </c>
    </row>
    <row r="9" spans="1:6">
      <c r="A9" s="73"/>
      <c r="B9" s="24"/>
      <c r="C9" s="24"/>
      <c r="D9" s="24"/>
    </row>
  </sheetData>
  <phoneticPr fontId="1"/>
  <hyperlinks>
    <hyperlink ref="F1" location="Contents!A1" display="Contents" xr:uid="{EA70EE7F-7072-433B-B737-1F8A590AEC22}"/>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12"/>
  <sheetViews>
    <sheetView workbookViewId="0">
      <selection activeCell="F1" sqref="F1"/>
    </sheetView>
  </sheetViews>
  <sheetFormatPr defaultColWidth="9" defaultRowHeight="15"/>
  <cols>
    <col min="1" max="1" width="29.796875" style="4" customWidth="1"/>
    <col min="2" max="5" width="27.5" style="25" customWidth="1"/>
    <col min="6" max="6" width="27.5" style="4" customWidth="1"/>
    <col min="7" max="16384" width="9" style="4"/>
  </cols>
  <sheetData>
    <row r="1" spans="1:6" ht="18">
      <c r="D1" s="92"/>
      <c r="F1" s="94" t="s">
        <v>28</v>
      </c>
    </row>
    <row r="2" spans="1:6" ht="18.600000000000001">
      <c r="A2" s="6" t="s">
        <v>31</v>
      </c>
    </row>
    <row r="3" spans="1:6" ht="18.600000000000001">
      <c r="A3" s="6"/>
    </row>
    <row r="4" spans="1:6" ht="18">
      <c r="A4" s="413" t="s">
        <v>747</v>
      </c>
      <c r="B4" s="425"/>
      <c r="C4" s="425"/>
      <c r="D4" s="425"/>
      <c r="E4" s="26"/>
    </row>
    <row r="5" spans="1:6" s="37" customFormat="1" ht="16.2">
      <c r="A5" s="99" t="s">
        <v>43</v>
      </c>
      <c r="B5" s="99" t="s">
        <v>748</v>
      </c>
      <c r="C5" s="99" t="s">
        <v>749</v>
      </c>
      <c r="D5" s="99" t="s">
        <v>750</v>
      </c>
      <c r="E5" s="99" t="s">
        <v>751</v>
      </c>
      <c r="F5" s="99" t="s">
        <v>752</v>
      </c>
    </row>
    <row r="6" spans="1:6" s="37" customFormat="1" ht="60">
      <c r="A6" s="233" t="s">
        <v>753</v>
      </c>
      <c r="B6" s="120" t="s">
        <v>755</v>
      </c>
      <c r="C6" s="120" t="s">
        <v>756</v>
      </c>
      <c r="D6" s="120" t="s">
        <v>757</v>
      </c>
      <c r="E6" s="120" t="s">
        <v>758</v>
      </c>
      <c r="F6" s="120" t="s">
        <v>759</v>
      </c>
    </row>
    <row r="7" spans="1:6" s="37" customFormat="1" ht="60">
      <c r="A7" s="233" t="s">
        <v>754</v>
      </c>
      <c r="B7" s="120" t="s">
        <v>760</v>
      </c>
      <c r="C7" s="120" t="s">
        <v>761</v>
      </c>
      <c r="D7" s="120" t="s">
        <v>762</v>
      </c>
      <c r="E7" s="120" t="s">
        <v>763</v>
      </c>
      <c r="F7" s="120" t="s">
        <v>764</v>
      </c>
    </row>
    <row r="8" spans="1:6" s="37" customFormat="1">
      <c r="A8" s="37" t="s">
        <v>765</v>
      </c>
      <c r="B8" s="121"/>
      <c r="C8" s="121"/>
      <c r="D8" s="121"/>
      <c r="E8" s="121"/>
    </row>
    <row r="9" spans="1:6" s="37" customFormat="1">
      <c r="A9" s="37" t="s">
        <v>766</v>
      </c>
      <c r="B9" s="121"/>
      <c r="C9" s="121"/>
      <c r="D9" s="121"/>
      <c r="E9" s="121"/>
    </row>
    <row r="10" spans="1:6" s="37" customFormat="1">
      <c r="A10" s="37" t="s">
        <v>767</v>
      </c>
      <c r="B10" s="121"/>
      <c r="C10" s="121"/>
      <c r="D10" s="121"/>
      <c r="E10" s="121"/>
    </row>
    <row r="11" spans="1:6" s="37" customFormat="1">
      <c r="A11" s="37" t="s">
        <v>768</v>
      </c>
      <c r="B11" s="121"/>
      <c r="C11" s="121"/>
      <c r="D11" s="121"/>
      <c r="E11" s="121"/>
    </row>
    <row r="12" spans="1:6" s="37" customFormat="1">
      <c r="A12" s="37" t="s">
        <v>769</v>
      </c>
      <c r="B12" s="121"/>
      <c r="C12" s="121"/>
      <c r="D12" s="121"/>
      <c r="E12" s="121"/>
    </row>
  </sheetData>
  <mergeCells count="1">
    <mergeCell ref="A4:D4"/>
  </mergeCells>
  <phoneticPr fontId="1"/>
  <hyperlinks>
    <hyperlink ref="F1" location="Contents!A1" display="Contents" xr:uid="{1A8CF023-83F3-40C1-BDF6-5607736A75A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workbookViewId="0">
      <selection activeCell="F1" sqref="F1"/>
    </sheetView>
  </sheetViews>
  <sheetFormatPr defaultColWidth="9" defaultRowHeight="15"/>
  <cols>
    <col min="1" max="1" width="34.296875" style="4" customWidth="1"/>
    <col min="2" max="6" width="12.5" style="4" customWidth="1"/>
    <col min="7" max="16384" width="9" style="4"/>
  </cols>
  <sheetData>
    <row r="1" spans="1:6" ht="18">
      <c r="B1" s="5"/>
      <c r="D1" s="102"/>
      <c r="E1" s="102"/>
      <c r="F1" s="94" t="s">
        <v>28</v>
      </c>
    </row>
    <row r="2" spans="1:6" ht="18.600000000000001">
      <c r="A2" s="6" t="s">
        <v>29</v>
      </c>
    </row>
    <row r="3" spans="1:6" ht="18.600000000000001">
      <c r="A3" s="6"/>
    </row>
    <row r="4" spans="1:6" ht="30" customHeight="1">
      <c r="A4" s="60" t="s">
        <v>64</v>
      </c>
      <c r="B4" s="133"/>
      <c r="C4" s="133"/>
      <c r="D4" s="133"/>
      <c r="E4" s="133"/>
      <c r="F4" s="133"/>
    </row>
    <row r="5" spans="1:6">
      <c r="A5" s="32" t="s">
        <v>65</v>
      </c>
      <c r="B5" s="9" t="s">
        <v>70</v>
      </c>
      <c r="C5" s="9" t="s">
        <v>71</v>
      </c>
      <c r="D5" s="9" t="s">
        <v>72</v>
      </c>
      <c r="E5" s="9" t="s">
        <v>73</v>
      </c>
      <c r="F5" s="9" t="s">
        <v>74</v>
      </c>
    </row>
    <row r="6" spans="1:6">
      <c r="A6" s="12" t="s">
        <v>66</v>
      </c>
      <c r="B6" s="21">
        <v>240</v>
      </c>
      <c r="C6" s="21">
        <v>212</v>
      </c>
      <c r="D6" s="21">
        <v>197</v>
      </c>
      <c r="E6" s="21">
        <v>190</v>
      </c>
      <c r="F6" s="21">
        <v>134</v>
      </c>
    </row>
    <row r="7" spans="1:6">
      <c r="A7" s="12" t="s">
        <v>67</v>
      </c>
      <c r="B7" s="21">
        <v>26</v>
      </c>
      <c r="C7" s="21">
        <v>19</v>
      </c>
      <c r="D7" s="21">
        <v>17</v>
      </c>
      <c r="E7" s="21">
        <v>15</v>
      </c>
      <c r="F7" s="21">
        <v>9</v>
      </c>
    </row>
    <row r="8" spans="1:6">
      <c r="A8" s="12" t="s">
        <v>68</v>
      </c>
      <c r="B8" s="21">
        <v>5288</v>
      </c>
      <c r="C8" s="21">
        <v>5046</v>
      </c>
      <c r="D8" s="21">
        <v>5246</v>
      </c>
      <c r="E8" s="21">
        <v>5697</v>
      </c>
      <c r="F8" s="21">
        <v>6904</v>
      </c>
    </row>
    <row r="9" spans="1:6">
      <c r="A9" s="14" t="s">
        <v>69</v>
      </c>
      <c r="B9" s="33">
        <v>90</v>
      </c>
      <c r="C9" s="33">
        <v>87</v>
      </c>
      <c r="D9" s="33">
        <v>81</v>
      </c>
      <c r="E9" s="33">
        <v>52</v>
      </c>
      <c r="F9" s="33">
        <v>48</v>
      </c>
    </row>
    <row r="10" spans="1:6">
      <c r="A10" s="31" t="s">
        <v>76</v>
      </c>
      <c r="B10" s="21">
        <v>5644</v>
      </c>
      <c r="C10" s="21">
        <v>5364</v>
      </c>
      <c r="D10" s="21">
        <v>5541</v>
      </c>
      <c r="E10" s="21">
        <v>5954</v>
      </c>
      <c r="F10" s="21">
        <v>7095</v>
      </c>
    </row>
    <row r="11" spans="1:6">
      <c r="A11" s="25"/>
    </row>
  </sheetData>
  <phoneticPr fontId="1"/>
  <hyperlinks>
    <hyperlink ref="F1" location="Contents!A1" display="Contents" xr:uid="{B72B8C99-18E4-406B-AEE8-8CB42D43F618}"/>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8"/>
  <sheetViews>
    <sheetView workbookViewId="0">
      <selection activeCell="F1" sqref="F1"/>
    </sheetView>
  </sheetViews>
  <sheetFormatPr defaultColWidth="9" defaultRowHeight="15"/>
  <cols>
    <col min="1" max="1" width="38.296875" style="4" customWidth="1"/>
    <col min="2" max="6" width="18" style="4" customWidth="1"/>
    <col min="7" max="16384" width="9" style="4"/>
  </cols>
  <sheetData>
    <row r="1" spans="1:6" ht="18">
      <c r="E1" s="102"/>
      <c r="F1" s="94" t="s">
        <v>28</v>
      </c>
    </row>
    <row r="2" spans="1:6" ht="18.600000000000001">
      <c r="A2" s="6" t="s">
        <v>31</v>
      </c>
    </row>
    <row r="3" spans="1:6" ht="18.600000000000001">
      <c r="A3" s="6"/>
    </row>
    <row r="4" spans="1:6">
      <c r="A4" s="413" t="s">
        <v>868</v>
      </c>
      <c r="B4" s="379"/>
      <c r="C4" s="379"/>
    </row>
    <row r="5" spans="1:6">
      <c r="A5" s="9" t="s">
        <v>43</v>
      </c>
      <c r="B5" s="9">
        <v>2020</v>
      </c>
      <c r="C5" s="9">
        <v>2021</v>
      </c>
      <c r="D5" s="9">
        <v>2022</v>
      </c>
      <c r="E5" s="9">
        <v>2023</v>
      </c>
      <c r="F5" s="9">
        <v>2024</v>
      </c>
    </row>
    <row r="6" spans="1:6" ht="30">
      <c r="A6" s="12" t="s">
        <v>770</v>
      </c>
      <c r="B6" s="93">
        <v>0.98899999999999999</v>
      </c>
      <c r="C6" s="93">
        <v>0.99099999999999999</v>
      </c>
      <c r="D6" s="93">
        <v>0.99099999999999999</v>
      </c>
      <c r="E6" s="93">
        <v>0.998</v>
      </c>
      <c r="F6" s="93">
        <v>0.99199999999999999</v>
      </c>
    </row>
    <row r="7" spans="1:6">
      <c r="A7" s="73"/>
      <c r="B7" s="41"/>
      <c r="C7" s="41"/>
      <c r="D7" s="41"/>
    </row>
    <row r="8" spans="1:6">
      <c r="A8" s="407"/>
      <c r="B8" s="407"/>
      <c r="C8" s="407"/>
    </row>
  </sheetData>
  <mergeCells count="2">
    <mergeCell ref="A4:C4"/>
    <mergeCell ref="A8:C8"/>
  </mergeCells>
  <phoneticPr fontId="1"/>
  <hyperlinks>
    <hyperlink ref="F1" location="Contents!A1" display="Contents" xr:uid="{A060912C-F036-4F38-97DB-7FE23F5249F6}"/>
  </hyperlinks>
  <pageMargins left="0.7" right="0.7" top="0.75" bottom="0.75" header="0.3" footer="0.3"/>
  <pageSetup paperSize="9" orientation="portrait"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15"/>
  <sheetViews>
    <sheetView workbookViewId="0">
      <selection activeCell="F1" sqref="F1"/>
    </sheetView>
  </sheetViews>
  <sheetFormatPr defaultColWidth="9" defaultRowHeight="15"/>
  <cols>
    <col min="1" max="1" width="27" style="4" customWidth="1"/>
    <col min="2" max="6" width="18" style="4" customWidth="1"/>
    <col min="7" max="16384" width="9" style="4"/>
  </cols>
  <sheetData>
    <row r="1" spans="1:6" ht="18">
      <c r="C1" s="5"/>
      <c r="E1" s="102"/>
      <c r="F1" s="94" t="s">
        <v>28</v>
      </c>
    </row>
    <row r="2" spans="1:6" ht="18.600000000000001">
      <c r="A2" s="6" t="s">
        <v>31</v>
      </c>
    </row>
    <row r="3" spans="1:6" ht="18.600000000000001">
      <c r="A3" s="6"/>
    </row>
    <row r="4" spans="1:6">
      <c r="A4" s="379" t="s">
        <v>771</v>
      </c>
      <c r="B4" s="379"/>
      <c r="C4" s="379"/>
      <c r="D4" s="379"/>
      <c r="E4" s="379"/>
    </row>
    <row r="5" spans="1:6" ht="15" customHeight="1">
      <c r="A5" s="274" t="s">
        <v>869</v>
      </c>
      <c r="B5" s="274"/>
      <c r="C5" s="274"/>
      <c r="D5" s="274"/>
      <c r="E5" s="274"/>
    </row>
    <row r="6" spans="1:6">
      <c r="A6" s="9" t="s">
        <v>43</v>
      </c>
      <c r="B6" s="9">
        <v>2020</v>
      </c>
      <c r="C6" s="9">
        <v>2021</v>
      </c>
      <c r="D6" s="9">
        <v>2022</v>
      </c>
      <c r="E6" s="9">
        <v>2023</v>
      </c>
      <c r="F6" s="9">
        <v>2024</v>
      </c>
    </row>
    <row r="7" spans="1:6">
      <c r="A7" s="47" t="s">
        <v>772</v>
      </c>
      <c r="B7" s="31">
        <v>9</v>
      </c>
      <c r="C7" s="31">
        <v>16</v>
      </c>
      <c r="D7" s="31">
        <v>14</v>
      </c>
      <c r="E7" s="31">
        <v>24</v>
      </c>
      <c r="F7" s="31">
        <v>27</v>
      </c>
    </row>
    <row r="8" spans="1:6">
      <c r="A8" s="407"/>
      <c r="B8" s="407"/>
      <c r="C8" s="407"/>
    </row>
    <row r="9" spans="1:6">
      <c r="A9" s="27" t="s">
        <v>773</v>
      </c>
    </row>
    <row r="10" spans="1:6">
      <c r="A10" s="32" t="s">
        <v>697</v>
      </c>
      <c r="B10" s="32" t="s">
        <v>772</v>
      </c>
    </row>
    <row r="11" spans="1:6">
      <c r="A11" s="14" t="s">
        <v>774</v>
      </c>
      <c r="B11" s="14">
        <v>13</v>
      </c>
    </row>
    <row r="12" spans="1:6">
      <c r="A12" s="14" t="s">
        <v>775</v>
      </c>
      <c r="B12" s="14">
        <v>3</v>
      </c>
    </row>
    <row r="13" spans="1:6">
      <c r="A13" s="14" t="s">
        <v>776</v>
      </c>
      <c r="B13" s="14">
        <v>0</v>
      </c>
    </row>
    <row r="14" spans="1:6">
      <c r="A14" s="14" t="s">
        <v>108</v>
      </c>
      <c r="B14" s="14">
        <v>11</v>
      </c>
    </row>
    <row r="15" spans="1:6">
      <c r="A15" s="14" t="s">
        <v>76</v>
      </c>
      <c r="B15" s="14">
        <f>SUM(B11:B14)</f>
        <v>27</v>
      </c>
    </row>
  </sheetData>
  <mergeCells count="2">
    <mergeCell ref="A8:C8"/>
    <mergeCell ref="A4:E4"/>
  </mergeCells>
  <phoneticPr fontId="1"/>
  <hyperlinks>
    <hyperlink ref="F1" location="Contents!A1" display="Contents" xr:uid="{69A347DE-0191-43D4-9181-57E506DDCF39}"/>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F8"/>
  <sheetViews>
    <sheetView workbookViewId="0">
      <selection activeCell="F1" sqref="F1"/>
    </sheetView>
  </sheetViews>
  <sheetFormatPr defaultColWidth="9" defaultRowHeight="15"/>
  <cols>
    <col min="1" max="1" width="42.5" style="4" customWidth="1"/>
    <col min="2" max="6" width="18" style="4" customWidth="1"/>
    <col min="7" max="16384" width="9" style="4"/>
  </cols>
  <sheetData>
    <row r="1" spans="1:6" ht="18">
      <c r="C1" s="5"/>
      <c r="E1" s="102"/>
      <c r="F1" s="94" t="s">
        <v>28</v>
      </c>
    </row>
    <row r="2" spans="1:6" ht="18.600000000000001">
      <c r="A2" s="6" t="s">
        <v>31</v>
      </c>
    </row>
    <row r="3" spans="1:6" ht="18.600000000000001">
      <c r="A3" s="6"/>
    </row>
    <row r="4" spans="1:6">
      <c r="A4" s="413" t="s">
        <v>777</v>
      </c>
      <c r="B4" s="379"/>
      <c r="C4" s="379"/>
    </row>
    <row r="5" spans="1:6">
      <c r="A5" s="9" t="s">
        <v>43</v>
      </c>
      <c r="B5" s="9">
        <v>2020</v>
      </c>
      <c r="C5" s="9">
        <v>2021</v>
      </c>
      <c r="D5" s="9">
        <v>2022</v>
      </c>
      <c r="E5" s="9">
        <v>2023</v>
      </c>
      <c r="F5" s="9">
        <v>2024</v>
      </c>
    </row>
    <row r="6" spans="1:6">
      <c r="A6" s="12" t="s">
        <v>778</v>
      </c>
      <c r="B6" s="28">
        <v>24</v>
      </c>
      <c r="C6" s="28">
        <v>26</v>
      </c>
      <c r="D6" s="28">
        <v>18</v>
      </c>
      <c r="E6" s="28">
        <v>33</v>
      </c>
      <c r="F6" s="28">
        <v>115</v>
      </c>
    </row>
    <row r="7" spans="1:6">
      <c r="A7" s="12" t="s">
        <v>779</v>
      </c>
      <c r="B7" s="28" t="s">
        <v>780</v>
      </c>
      <c r="C7" s="28" t="s">
        <v>781</v>
      </c>
      <c r="D7" s="28" t="s">
        <v>782</v>
      </c>
      <c r="E7" s="28" t="s">
        <v>783</v>
      </c>
      <c r="F7" s="28" t="s">
        <v>784</v>
      </c>
    </row>
    <row r="8" spans="1:6" ht="19.2" customHeight="1">
      <c r="A8" s="383" t="s">
        <v>785</v>
      </c>
      <c r="B8" s="383"/>
      <c r="C8" s="383"/>
      <c r="D8" s="383"/>
      <c r="E8" s="383"/>
      <c r="F8" s="383"/>
    </row>
  </sheetData>
  <mergeCells count="2">
    <mergeCell ref="A4:C4"/>
    <mergeCell ref="A8:F8"/>
  </mergeCells>
  <phoneticPr fontId="1"/>
  <hyperlinks>
    <hyperlink ref="F1" location="Contents!A1" display="Contents" xr:uid="{F8624284-A22C-42A3-878C-D073A5EACC2D}"/>
  </hyperlink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0"/>
  <sheetViews>
    <sheetView zoomScale="78" zoomScaleNormal="78" workbookViewId="0">
      <selection activeCell="S1" sqref="S1"/>
    </sheetView>
  </sheetViews>
  <sheetFormatPr defaultColWidth="9" defaultRowHeight="15"/>
  <cols>
    <col min="1" max="1" width="12" style="4" customWidth="1"/>
    <col min="2" max="2" width="22.19921875" style="4" customWidth="1"/>
    <col min="3" max="3" width="10.19921875" style="4" customWidth="1"/>
    <col min="4" max="4" width="19.796875" style="4" customWidth="1"/>
    <col min="5" max="19" width="9.5" style="4" customWidth="1"/>
    <col min="20" max="22" width="8.5" style="4" customWidth="1"/>
    <col min="23" max="16384" width="9" style="4"/>
  </cols>
  <sheetData>
    <row r="1" spans="1:21" ht="18">
      <c r="P1" s="5"/>
      <c r="S1" s="94" t="s">
        <v>28</v>
      </c>
      <c r="U1" s="102"/>
    </row>
    <row r="2" spans="1:21" ht="18.600000000000001">
      <c r="A2" s="6" t="s">
        <v>29</v>
      </c>
      <c r="B2" s="6"/>
    </row>
    <row r="3" spans="1:21" ht="15.75" customHeight="1">
      <c r="A3" s="6"/>
    </row>
    <row r="4" spans="1:21" ht="15.75" customHeight="1">
      <c r="A4" s="279" t="s">
        <v>870</v>
      </c>
      <c r="B4" s="279"/>
      <c r="C4" s="279"/>
      <c r="D4" s="279"/>
    </row>
    <row r="5" spans="1:21" ht="15.75" customHeight="1">
      <c r="A5" s="379" t="s">
        <v>77</v>
      </c>
      <c r="B5" s="379"/>
      <c r="C5" s="379"/>
      <c r="D5" s="379"/>
      <c r="P5" s="23"/>
      <c r="S5" s="97" t="s">
        <v>80</v>
      </c>
    </row>
    <row r="6" spans="1:21" ht="15.75" customHeight="1">
      <c r="A6" s="403" t="s">
        <v>78</v>
      </c>
      <c r="B6" s="403"/>
      <c r="C6" s="398" t="s">
        <v>79</v>
      </c>
      <c r="D6" s="398"/>
      <c r="E6" s="399" t="s">
        <v>70</v>
      </c>
      <c r="F6" s="400"/>
      <c r="G6" s="401"/>
      <c r="H6" s="399" t="s">
        <v>71</v>
      </c>
      <c r="I6" s="400"/>
      <c r="J6" s="401"/>
      <c r="K6" s="399" t="s">
        <v>72</v>
      </c>
      <c r="L6" s="400"/>
      <c r="M6" s="401"/>
      <c r="N6" s="398" t="s">
        <v>73</v>
      </c>
      <c r="O6" s="398"/>
      <c r="P6" s="398"/>
      <c r="Q6" s="398" t="s">
        <v>74</v>
      </c>
      <c r="R6" s="398"/>
      <c r="S6" s="398"/>
    </row>
    <row r="7" spans="1:21" ht="15.75" customHeight="1">
      <c r="A7" s="403"/>
      <c r="B7" s="403"/>
      <c r="C7" s="398"/>
      <c r="D7" s="398"/>
      <c r="E7" s="280" t="s">
        <v>81</v>
      </c>
      <c r="F7" s="280" t="s">
        <v>82</v>
      </c>
      <c r="G7" s="280" t="s">
        <v>76</v>
      </c>
      <c r="H7" s="280" t="s">
        <v>81</v>
      </c>
      <c r="I7" s="280" t="s">
        <v>82</v>
      </c>
      <c r="J7" s="280" t="s">
        <v>76</v>
      </c>
      <c r="K7" s="280" t="s">
        <v>81</v>
      </c>
      <c r="L7" s="280" t="s">
        <v>82</v>
      </c>
      <c r="M7" s="280" t="s">
        <v>76</v>
      </c>
      <c r="N7" s="280" t="s">
        <v>81</v>
      </c>
      <c r="O7" s="280" t="s">
        <v>82</v>
      </c>
      <c r="P7" s="280" t="s">
        <v>76</v>
      </c>
      <c r="Q7" s="280" t="s">
        <v>81</v>
      </c>
      <c r="R7" s="280" t="s">
        <v>82</v>
      </c>
      <c r="S7" s="280" t="s">
        <v>76</v>
      </c>
    </row>
    <row r="8" spans="1:21" ht="39" customHeight="1">
      <c r="A8" s="397" t="s">
        <v>83</v>
      </c>
      <c r="B8" s="281" t="s">
        <v>84</v>
      </c>
      <c r="C8" s="396" t="s">
        <v>85</v>
      </c>
      <c r="D8" s="396"/>
      <c r="E8" s="139">
        <v>39492000</v>
      </c>
      <c r="F8" s="139">
        <v>191616418.27714285</v>
      </c>
      <c r="G8" s="139">
        <v>231108418.27714285</v>
      </c>
      <c r="H8" s="139">
        <v>49007000</v>
      </c>
      <c r="I8" s="139">
        <v>214274371.32428572</v>
      </c>
      <c r="J8" s="139">
        <v>263281371.32428572</v>
      </c>
      <c r="K8" s="140">
        <v>327240760</v>
      </c>
      <c r="L8" s="140">
        <v>258896828.30642858</v>
      </c>
      <c r="M8" s="140">
        <v>586137588.30642855</v>
      </c>
      <c r="N8" s="140">
        <v>137672000</v>
      </c>
      <c r="O8" s="140">
        <v>228546491.56486711</v>
      </c>
      <c r="P8" s="140">
        <v>366218491.56486714</v>
      </c>
      <c r="Q8" s="241">
        <v>297.39999999999998</v>
      </c>
      <c r="R8" s="241">
        <v>237.2</v>
      </c>
      <c r="S8" s="241">
        <v>534.6</v>
      </c>
    </row>
    <row r="9" spans="1:21" ht="39" customHeight="1">
      <c r="A9" s="397"/>
      <c r="B9" s="281" t="s">
        <v>86</v>
      </c>
      <c r="C9" s="396" t="s">
        <v>87</v>
      </c>
      <c r="D9" s="396"/>
      <c r="E9" s="139">
        <v>40511420</v>
      </c>
      <c r="F9" s="139">
        <v>54779784</v>
      </c>
      <c r="G9" s="139">
        <v>95291204</v>
      </c>
      <c r="H9" s="139">
        <v>42720000</v>
      </c>
      <c r="I9" s="139">
        <v>67418457</v>
      </c>
      <c r="J9" s="139">
        <v>110138457</v>
      </c>
      <c r="K9" s="140">
        <v>117131500</v>
      </c>
      <c r="L9" s="140">
        <v>66737944.799999997</v>
      </c>
      <c r="M9" s="140">
        <v>183869444.80000001</v>
      </c>
      <c r="N9" s="140">
        <v>53598000</v>
      </c>
      <c r="O9" s="140">
        <v>134145279</v>
      </c>
      <c r="P9" s="140">
        <v>187743279</v>
      </c>
      <c r="Q9" s="241">
        <v>244</v>
      </c>
      <c r="R9" s="241">
        <v>63.7</v>
      </c>
      <c r="S9" s="241">
        <v>307.7</v>
      </c>
    </row>
    <row r="10" spans="1:21" ht="64.2" customHeight="1">
      <c r="A10" s="397"/>
      <c r="B10" s="281" t="s">
        <v>88</v>
      </c>
      <c r="C10" s="396" t="s">
        <v>833</v>
      </c>
      <c r="D10" s="396"/>
      <c r="E10" s="139">
        <v>50913550</v>
      </c>
      <c r="F10" s="139">
        <v>88963650.388571426</v>
      </c>
      <c r="G10" s="139">
        <v>139877200.38857144</v>
      </c>
      <c r="H10" s="139">
        <v>53385278</v>
      </c>
      <c r="I10" s="139">
        <v>82277318.015507072</v>
      </c>
      <c r="J10" s="139">
        <v>135662596.01550707</v>
      </c>
      <c r="K10" s="140">
        <v>53341250</v>
      </c>
      <c r="L10" s="140">
        <v>81587061.978631228</v>
      </c>
      <c r="M10" s="140">
        <v>134928311.97863123</v>
      </c>
      <c r="N10" s="140">
        <v>65927636</v>
      </c>
      <c r="O10" s="140">
        <v>79878297.67428571</v>
      </c>
      <c r="P10" s="140">
        <v>145805933.67428571</v>
      </c>
      <c r="Q10" s="241">
        <v>49.3</v>
      </c>
      <c r="R10" s="241">
        <v>85.9</v>
      </c>
      <c r="S10" s="241">
        <v>135.19999999999999</v>
      </c>
    </row>
    <row r="11" spans="1:21" ht="55.05" customHeight="1">
      <c r="A11" s="397" t="s">
        <v>98</v>
      </c>
      <c r="B11" s="397"/>
      <c r="C11" s="396" t="s">
        <v>89</v>
      </c>
      <c r="D11" s="396"/>
      <c r="E11" s="139">
        <v>0</v>
      </c>
      <c r="F11" s="139">
        <v>194784246</v>
      </c>
      <c r="G11" s="139">
        <v>194784246</v>
      </c>
      <c r="H11" s="139">
        <v>0</v>
      </c>
      <c r="I11" s="139">
        <v>224477002</v>
      </c>
      <c r="J11" s="139">
        <v>224477002</v>
      </c>
      <c r="K11" s="140">
        <v>0</v>
      </c>
      <c r="L11" s="140">
        <v>269968280</v>
      </c>
      <c r="M11" s="140">
        <v>269968280</v>
      </c>
      <c r="N11" s="140">
        <v>0</v>
      </c>
      <c r="O11" s="140">
        <v>270099315</v>
      </c>
      <c r="P11" s="140">
        <v>270099315</v>
      </c>
      <c r="Q11" s="241">
        <v>0</v>
      </c>
      <c r="R11" s="241">
        <v>363.7</v>
      </c>
      <c r="S11" s="241">
        <v>363.7</v>
      </c>
    </row>
    <row r="12" spans="1:21" ht="105" customHeight="1">
      <c r="A12" s="397" t="s">
        <v>90</v>
      </c>
      <c r="B12" s="397"/>
      <c r="C12" s="396" t="s">
        <v>91</v>
      </c>
      <c r="D12" s="396"/>
      <c r="E12" s="139">
        <v>0</v>
      </c>
      <c r="F12" s="139">
        <v>136635077.82142857</v>
      </c>
      <c r="G12" s="139">
        <v>136635077.82142857</v>
      </c>
      <c r="H12" s="139">
        <v>177000</v>
      </c>
      <c r="I12" s="139">
        <v>186465592.22619048</v>
      </c>
      <c r="J12" s="139">
        <v>186642592.22619048</v>
      </c>
      <c r="K12" s="140">
        <v>0</v>
      </c>
      <c r="L12" s="140">
        <v>245471553.95238096</v>
      </c>
      <c r="M12" s="140">
        <v>245471553.95238096</v>
      </c>
      <c r="N12" s="140">
        <v>0</v>
      </c>
      <c r="O12" s="140">
        <v>406926856</v>
      </c>
      <c r="P12" s="140">
        <v>406926856</v>
      </c>
      <c r="Q12" s="241">
        <v>0</v>
      </c>
      <c r="R12" s="241">
        <v>385.6</v>
      </c>
      <c r="S12" s="241">
        <v>385.6</v>
      </c>
    </row>
    <row r="13" spans="1:21" ht="51" customHeight="1">
      <c r="A13" s="397" t="s">
        <v>92</v>
      </c>
      <c r="B13" s="397"/>
      <c r="C13" s="396" t="s">
        <v>93</v>
      </c>
      <c r="D13" s="396"/>
      <c r="E13" s="139">
        <v>0</v>
      </c>
      <c r="F13" s="139">
        <v>11773000</v>
      </c>
      <c r="G13" s="139">
        <v>11773000</v>
      </c>
      <c r="H13" s="139">
        <v>0</v>
      </c>
      <c r="I13" s="139">
        <v>23170000</v>
      </c>
      <c r="J13" s="139">
        <v>23170000</v>
      </c>
      <c r="K13" s="140">
        <v>0</v>
      </c>
      <c r="L13" s="140">
        <v>58317000</v>
      </c>
      <c r="M13" s="140">
        <v>58317000</v>
      </c>
      <c r="N13" s="140">
        <v>1329492000</v>
      </c>
      <c r="O13" s="140">
        <v>210861769</v>
      </c>
      <c r="P13" s="140">
        <v>1540353769</v>
      </c>
      <c r="Q13" s="241">
        <v>3693.1</v>
      </c>
      <c r="R13" s="241">
        <v>56.5</v>
      </c>
      <c r="S13" s="241">
        <v>3749.7</v>
      </c>
    </row>
    <row r="14" spans="1:21" ht="58.95" customHeight="1">
      <c r="A14" s="397" t="s">
        <v>94</v>
      </c>
      <c r="B14" s="397"/>
      <c r="C14" s="396" t="s">
        <v>95</v>
      </c>
      <c r="D14" s="396"/>
      <c r="E14" s="139">
        <v>0</v>
      </c>
      <c r="F14" s="139">
        <v>3964617</v>
      </c>
      <c r="G14" s="139">
        <v>3964617</v>
      </c>
      <c r="H14" s="139">
        <v>0</v>
      </c>
      <c r="I14" s="139">
        <v>5362835</v>
      </c>
      <c r="J14" s="139">
        <v>5362835</v>
      </c>
      <c r="K14" s="140">
        <v>0</v>
      </c>
      <c r="L14" s="140">
        <v>6449081</v>
      </c>
      <c r="M14" s="140">
        <v>6449081</v>
      </c>
      <c r="N14" s="140">
        <v>0</v>
      </c>
      <c r="O14" s="140">
        <v>7448163</v>
      </c>
      <c r="P14" s="140">
        <v>7448163</v>
      </c>
      <c r="Q14" s="241">
        <v>0</v>
      </c>
      <c r="R14" s="241">
        <v>11.5</v>
      </c>
      <c r="S14" s="241">
        <v>11.5</v>
      </c>
    </row>
    <row r="15" spans="1:21" ht="24" customHeight="1">
      <c r="A15" s="397" t="s">
        <v>96</v>
      </c>
      <c r="B15" s="397"/>
      <c r="C15" s="396" t="s">
        <v>97</v>
      </c>
      <c r="D15" s="396"/>
      <c r="E15" s="139">
        <v>0</v>
      </c>
      <c r="F15" s="139">
        <v>153600</v>
      </c>
      <c r="G15" s="139">
        <v>153600</v>
      </c>
      <c r="H15" s="139">
        <v>0</v>
      </c>
      <c r="I15" s="139">
        <v>145800</v>
      </c>
      <c r="J15" s="139">
        <v>145800</v>
      </c>
      <c r="K15" s="140">
        <v>0</v>
      </c>
      <c r="L15" s="140">
        <v>137000</v>
      </c>
      <c r="M15" s="140">
        <v>137000</v>
      </c>
      <c r="N15" s="140">
        <v>0</v>
      </c>
      <c r="O15" s="140">
        <v>130000</v>
      </c>
      <c r="P15" s="140">
        <v>130000</v>
      </c>
      <c r="Q15" s="241">
        <v>0</v>
      </c>
      <c r="R15" s="241">
        <v>0.1</v>
      </c>
      <c r="S15" s="241">
        <v>0.1</v>
      </c>
    </row>
    <row r="16" spans="1:21" ht="15.75" customHeight="1">
      <c r="A16" s="404" t="s">
        <v>76</v>
      </c>
      <c r="B16" s="404"/>
      <c r="C16" s="404"/>
      <c r="D16" s="404"/>
      <c r="E16" s="139">
        <v>130916970</v>
      </c>
      <c r="F16" s="139">
        <v>682670393.4871428</v>
      </c>
      <c r="G16" s="139">
        <v>813587363.4871428</v>
      </c>
      <c r="H16" s="139">
        <v>145289278</v>
      </c>
      <c r="I16" s="139">
        <v>803591375.5659833</v>
      </c>
      <c r="J16" s="139">
        <v>948880653.5659833</v>
      </c>
      <c r="K16" s="140">
        <v>497713510</v>
      </c>
      <c r="L16" s="140">
        <v>987564750.03744078</v>
      </c>
      <c r="M16" s="140">
        <v>1485278260.0374408</v>
      </c>
      <c r="N16" s="140">
        <v>1586689636</v>
      </c>
      <c r="O16" s="140">
        <v>1338036171.2391529</v>
      </c>
      <c r="P16" s="140">
        <v>2924725807.2391529</v>
      </c>
      <c r="Q16" s="241">
        <v>4283.8999999999996</v>
      </c>
      <c r="R16" s="241">
        <v>1204.3</v>
      </c>
      <c r="S16" s="241">
        <v>5488.1</v>
      </c>
    </row>
    <row r="17" spans="1:17" ht="57" customHeight="1">
      <c r="A17" s="402" t="s">
        <v>99</v>
      </c>
      <c r="B17" s="402"/>
      <c r="C17" s="402"/>
      <c r="D17" s="402"/>
      <c r="E17" s="402"/>
      <c r="F17" s="402"/>
      <c r="G17" s="402"/>
      <c r="H17" s="402"/>
      <c r="I17" s="402"/>
      <c r="J17" s="402"/>
      <c r="K17" s="402"/>
      <c r="L17" s="402"/>
      <c r="M17" s="402"/>
      <c r="N17" s="402"/>
      <c r="O17" s="402"/>
      <c r="P17" s="402"/>
      <c r="Q17" s="402"/>
    </row>
    <row r="18" spans="1:17" ht="15.75" customHeight="1">
      <c r="A18" s="26"/>
      <c r="B18" s="26"/>
      <c r="C18" s="26"/>
      <c r="D18" s="26"/>
    </row>
    <row r="19" spans="1:17" ht="15.75" customHeight="1">
      <c r="A19" s="27" t="s">
        <v>834</v>
      </c>
      <c r="B19" s="27"/>
      <c r="D19" s="27"/>
      <c r="E19" s="23"/>
      <c r="F19" s="23"/>
      <c r="H19" s="27"/>
      <c r="I19" s="205" t="s">
        <v>80</v>
      </c>
      <c r="J19" s="27"/>
      <c r="L19" s="27"/>
      <c r="M19" s="27"/>
      <c r="N19" s="27"/>
      <c r="O19" s="27"/>
    </row>
    <row r="20" spans="1:17" ht="15.75" customHeight="1">
      <c r="A20" s="390" t="s">
        <v>100</v>
      </c>
      <c r="B20" s="391"/>
      <c r="C20" s="391"/>
      <c r="D20" s="392"/>
      <c r="E20" s="282" t="s">
        <v>70</v>
      </c>
      <c r="F20" s="282" t="s">
        <v>71</v>
      </c>
      <c r="G20" s="273" t="s">
        <v>72</v>
      </c>
      <c r="H20" s="273" t="s">
        <v>73</v>
      </c>
      <c r="I20" s="273" t="s">
        <v>74</v>
      </c>
    </row>
    <row r="21" spans="1:17">
      <c r="A21" s="393" t="s">
        <v>101</v>
      </c>
      <c r="B21" s="394"/>
      <c r="C21" s="394"/>
      <c r="D21" s="395"/>
      <c r="E21" s="153">
        <v>0</v>
      </c>
      <c r="F21" s="153">
        <v>0</v>
      </c>
      <c r="G21" s="152">
        <v>0</v>
      </c>
      <c r="H21" s="152">
        <v>74316</v>
      </c>
      <c r="I21" s="242">
        <v>0</v>
      </c>
    </row>
    <row r="22" spans="1:17">
      <c r="A22" s="387" t="s">
        <v>102</v>
      </c>
      <c r="B22" s="388"/>
      <c r="C22" s="388"/>
      <c r="D22" s="389"/>
      <c r="E22" s="153">
        <v>5246212</v>
      </c>
      <c r="F22" s="153">
        <v>3807416.1</v>
      </c>
      <c r="G22" s="152">
        <v>2765118.1</v>
      </c>
      <c r="H22" s="152">
        <v>6739317</v>
      </c>
      <c r="I22" s="242">
        <v>6.3</v>
      </c>
    </row>
    <row r="23" spans="1:17">
      <c r="A23" s="387" t="s">
        <v>103</v>
      </c>
      <c r="B23" s="388"/>
      <c r="C23" s="388"/>
      <c r="D23" s="389"/>
      <c r="E23" s="153">
        <v>4476382</v>
      </c>
      <c r="F23" s="153">
        <v>4788896.7</v>
      </c>
      <c r="G23" s="152">
        <v>6746590.4118258003</v>
      </c>
      <c r="H23" s="152">
        <v>5744689</v>
      </c>
      <c r="I23" s="242">
        <v>9.3000000000000007</v>
      </c>
    </row>
    <row r="24" spans="1:17">
      <c r="A24" s="387" t="s">
        <v>104</v>
      </c>
      <c r="B24" s="388"/>
      <c r="C24" s="388"/>
      <c r="D24" s="389"/>
      <c r="E24" s="153">
        <v>31455841.621860199</v>
      </c>
      <c r="F24" s="153">
        <v>38617879.481441602</v>
      </c>
      <c r="G24" s="152">
        <v>40021628.6506202</v>
      </c>
      <c r="H24" s="152">
        <v>48611339.755777799</v>
      </c>
      <c r="I24" s="242">
        <v>44.6</v>
      </c>
    </row>
    <row r="25" spans="1:17">
      <c r="A25" s="387" t="s">
        <v>105</v>
      </c>
      <c r="B25" s="388"/>
      <c r="C25" s="388"/>
      <c r="D25" s="389"/>
      <c r="E25" s="153">
        <v>5096439</v>
      </c>
      <c r="F25" s="153">
        <v>7357000</v>
      </c>
      <c r="G25" s="152">
        <v>237000</v>
      </c>
      <c r="H25" s="152">
        <v>5476229</v>
      </c>
      <c r="I25" s="242">
        <v>100.4</v>
      </c>
    </row>
    <row r="26" spans="1:17">
      <c r="A26" s="387" t="s">
        <v>106</v>
      </c>
      <c r="B26" s="388"/>
      <c r="C26" s="388"/>
      <c r="D26" s="389"/>
      <c r="E26" s="153">
        <v>17238000</v>
      </c>
      <c r="F26" s="153">
        <v>26520000</v>
      </c>
      <c r="G26" s="152">
        <v>8636000</v>
      </c>
      <c r="H26" s="152">
        <v>19656000</v>
      </c>
      <c r="I26" s="242">
        <v>32.700000000000003</v>
      </c>
    </row>
    <row r="27" spans="1:17">
      <c r="A27" s="387" t="s">
        <v>107</v>
      </c>
      <c r="B27" s="388"/>
      <c r="C27" s="388"/>
      <c r="D27" s="389"/>
      <c r="E27" s="153">
        <v>0</v>
      </c>
      <c r="F27" s="153">
        <v>0</v>
      </c>
      <c r="G27" s="152">
        <v>19625</v>
      </c>
      <c r="H27" s="152">
        <v>107477</v>
      </c>
      <c r="I27" s="242">
        <v>0.8</v>
      </c>
    </row>
    <row r="28" spans="1:17">
      <c r="A28" s="387" t="s">
        <v>108</v>
      </c>
      <c r="B28" s="388"/>
      <c r="C28" s="388"/>
      <c r="D28" s="389"/>
      <c r="E28" s="153">
        <v>0</v>
      </c>
      <c r="F28" s="153">
        <v>0</v>
      </c>
      <c r="G28" s="152">
        <v>0</v>
      </c>
      <c r="H28" s="152">
        <v>0</v>
      </c>
      <c r="I28" s="242">
        <v>0</v>
      </c>
    </row>
    <row r="29" spans="1:17">
      <c r="A29" s="384" t="s">
        <v>76</v>
      </c>
      <c r="B29" s="385"/>
      <c r="C29" s="385"/>
      <c r="D29" s="386"/>
      <c r="E29" s="153">
        <v>63512874.621860199</v>
      </c>
      <c r="F29" s="153">
        <v>81091192.281441599</v>
      </c>
      <c r="G29" s="152">
        <v>58425962.162446</v>
      </c>
      <c r="H29" s="152">
        <v>86409367.755777806</v>
      </c>
      <c r="I29" s="242">
        <v>193.9</v>
      </c>
    </row>
    <row r="30" spans="1:17">
      <c r="A30" s="4" t="s">
        <v>109</v>
      </c>
    </row>
  </sheetData>
  <mergeCells count="34">
    <mergeCell ref="A17:Q17"/>
    <mergeCell ref="A5:D5"/>
    <mergeCell ref="A6:B7"/>
    <mergeCell ref="C6:D7"/>
    <mergeCell ref="A8:A10"/>
    <mergeCell ref="C8:D8"/>
    <mergeCell ref="C9:D9"/>
    <mergeCell ref="C10:D10"/>
    <mergeCell ref="A16:D16"/>
    <mergeCell ref="A13:B13"/>
    <mergeCell ref="C13:D13"/>
    <mergeCell ref="A14:B14"/>
    <mergeCell ref="C14:D14"/>
    <mergeCell ref="A11:B11"/>
    <mergeCell ref="C11:D11"/>
    <mergeCell ref="A12:B12"/>
    <mergeCell ref="C12:D12"/>
    <mergeCell ref="A15:B15"/>
    <mergeCell ref="C15:D15"/>
    <mergeCell ref="Q6:S6"/>
    <mergeCell ref="N6:P6"/>
    <mergeCell ref="H6:J6"/>
    <mergeCell ref="K6:M6"/>
    <mergeCell ref="E6:G6"/>
    <mergeCell ref="A20:D20"/>
    <mergeCell ref="A21:D21"/>
    <mergeCell ref="A22:D22"/>
    <mergeCell ref="A23:D23"/>
    <mergeCell ref="A24:D24"/>
    <mergeCell ref="A29:D29"/>
    <mergeCell ref="A25:D25"/>
    <mergeCell ref="A26:D26"/>
    <mergeCell ref="A27:D27"/>
    <mergeCell ref="A28:D28"/>
  </mergeCells>
  <phoneticPr fontId="1"/>
  <hyperlinks>
    <hyperlink ref="S1" location="Contents!A1" display="Contents" xr:uid="{1AAD39F6-189A-45DD-AA81-9132D1ED7C9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8"/>
  <sheetViews>
    <sheetView zoomScaleNormal="100" workbookViewId="0">
      <selection activeCell="H1" sqref="H1"/>
    </sheetView>
  </sheetViews>
  <sheetFormatPr defaultColWidth="9" defaultRowHeight="15"/>
  <cols>
    <col min="1" max="1" width="31.19921875" style="4" customWidth="1"/>
    <col min="2" max="8" width="12" style="4" customWidth="1"/>
    <col min="9" max="16384" width="9" style="4"/>
  </cols>
  <sheetData>
    <row r="1" spans="1:8" ht="18">
      <c r="E1" s="5"/>
      <c r="F1" s="5"/>
      <c r="G1" s="102"/>
      <c r="H1" s="94" t="s">
        <v>28</v>
      </c>
    </row>
    <row r="2" spans="1:8" ht="18.600000000000001">
      <c r="A2" s="6" t="s">
        <v>29</v>
      </c>
      <c r="B2" s="6"/>
    </row>
    <row r="3" spans="1:8" ht="15.75" customHeight="1">
      <c r="A3" s="6"/>
      <c r="B3" s="6"/>
    </row>
    <row r="4" spans="1:8" ht="15.75" customHeight="1">
      <c r="A4" s="406" t="s">
        <v>110</v>
      </c>
      <c r="B4" s="406"/>
      <c r="C4" s="406"/>
      <c r="D4" s="406"/>
      <c r="E4" s="406"/>
      <c r="F4" s="406"/>
      <c r="G4" s="406"/>
    </row>
    <row r="5" spans="1:8">
      <c r="A5" s="8" t="s">
        <v>0</v>
      </c>
      <c r="B5" s="9">
        <v>2019</v>
      </c>
      <c r="C5" s="9">
        <v>2020</v>
      </c>
      <c r="D5" s="9">
        <v>2021</v>
      </c>
      <c r="E5" s="9">
        <v>2022</v>
      </c>
      <c r="F5" s="9">
        <v>2023</v>
      </c>
      <c r="G5" s="9">
        <v>2024</v>
      </c>
    </row>
    <row r="6" spans="1:8">
      <c r="A6" s="10" t="s">
        <v>111</v>
      </c>
      <c r="B6" s="11"/>
      <c r="C6" s="11"/>
      <c r="D6" s="11"/>
      <c r="E6" s="11"/>
      <c r="F6" s="11"/>
      <c r="G6" s="11"/>
    </row>
    <row r="7" spans="1:8">
      <c r="A7" s="12" t="s">
        <v>112</v>
      </c>
      <c r="B7" s="13">
        <f>SUM(B8:B11)</f>
        <v>55262</v>
      </c>
      <c r="C7" s="13">
        <f>SUM(C8:C11)</f>
        <v>55576</v>
      </c>
      <c r="D7" s="13">
        <f>SUM(D8:D11)</f>
        <v>59091</v>
      </c>
      <c r="E7" s="13">
        <v>68950</v>
      </c>
      <c r="F7" s="13">
        <f>SUM(F8:F11)</f>
        <v>69517</v>
      </c>
      <c r="G7" s="13">
        <v>59616</v>
      </c>
    </row>
    <row r="8" spans="1:8">
      <c r="A8" s="12" t="s">
        <v>113</v>
      </c>
      <c r="B8" s="13">
        <v>13973</v>
      </c>
      <c r="C8" s="13">
        <v>13397</v>
      </c>
      <c r="D8" s="13">
        <v>14433</v>
      </c>
      <c r="E8" s="13">
        <v>15884</v>
      </c>
      <c r="F8" s="13">
        <v>16139</v>
      </c>
      <c r="G8" s="13">
        <v>14801</v>
      </c>
    </row>
    <row r="9" spans="1:8">
      <c r="A9" s="14" t="s">
        <v>114</v>
      </c>
      <c r="B9" s="13">
        <v>890</v>
      </c>
      <c r="C9" s="13">
        <v>890</v>
      </c>
      <c r="D9" s="13">
        <v>891</v>
      </c>
      <c r="E9" s="13">
        <v>992</v>
      </c>
      <c r="F9" s="13">
        <v>911</v>
      </c>
      <c r="G9" s="13">
        <v>888</v>
      </c>
    </row>
    <row r="10" spans="1:8" ht="16.2">
      <c r="A10" s="272" t="s">
        <v>884</v>
      </c>
      <c r="B10" s="13">
        <v>36893</v>
      </c>
      <c r="C10" s="13">
        <v>38253</v>
      </c>
      <c r="D10" s="13">
        <v>41268</v>
      </c>
      <c r="E10" s="13">
        <v>49750</v>
      </c>
      <c r="F10" s="13">
        <v>50541</v>
      </c>
      <c r="G10" s="13">
        <v>46914.27</v>
      </c>
    </row>
    <row r="11" spans="1:8" ht="16.2">
      <c r="A11" s="272" t="s">
        <v>885</v>
      </c>
      <c r="B11" s="13">
        <v>3506</v>
      </c>
      <c r="C11" s="13">
        <v>3036</v>
      </c>
      <c r="D11" s="13">
        <v>2499</v>
      </c>
      <c r="E11" s="13">
        <v>2324</v>
      </c>
      <c r="F11" s="13">
        <v>1926</v>
      </c>
      <c r="G11" s="13">
        <v>3062.404</v>
      </c>
    </row>
    <row r="12" spans="1:8">
      <c r="A12" s="15" t="s">
        <v>115</v>
      </c>
      <c r="B12" s="13">
        <f>SUM(B13:B16)</f>
        <v>19231</v>
      </c>
      <c r="C12" s="13">
        <f>SUM(C13:C16)</f>
        <v>19250</v>
      </c>
      <c r="D12" s="13">
        <f>SUM(D13:D16)</f>
        <v>20151.088934932599</v>
      </c>
      <c r="E12" s="13">
        <v>23518.534553113179</v>
      </c>
      <c r="F12" s="13">
        <f>SUM(F13:F16)</f>
        <v>23659</v>
      </c>
      <c r="G12" s="13">
        <v>21836.281624269257</v>
      </c>
    </row>
    <row r="13" spans="1:8">
      <c r="A13" s="15" t="s">
        <v>116</v>
      </c>
      <c r="B13" s="13">
        <v>11994</v>
      </c>
      <c r="C13" s="13">
        <v>12237</v>
      </c>
      <c r="D13" s="13">
        <v>13058.2528</v>
      </c>
      <c r="E13" s="13">
        <v>15677.93433</v>
      </c>
      <c r="F13" s="13">
        <v>15926</v>
      </c>
      <c r="G13" s="13">
        <v>14395</v>
      </c>
    </row>
    <row r="14" spans="1:8">
      <c r="A14" s="15" t="s">
        <v>117</v>
      </c>
      <c r="B14" s="13">
        <v>2092</v>
      </c>
      <c r="C14" s="13">
        <v>2004</v>
      </c>
      <c r="D14" s="13">
        <v>2007.1285184999999</v>
      </c>
      <c r="E14" s="13">
        <v>2049.9859099999999</v>
      </c>
      <c r="F14" s="13">
        <v>2111</v>
      </c>
      <c r="G14" s="13">
        <v>2062.6490534999998</v>
      </c>
    </row>
    <row r="15" spans="1:8">
      <c r="A15" s="15" t="s">
        <v>118</v>
      </c>
      <c r="B15" s="13">
        <v>1937</v>
      </c>
      <c r="C15" s="13">
        <v>1880</v>
      </c>
      <c r="D15" s="13">
        <v>1960</v>
      </c>
      <c r="E15" s="13">
        <v>2021.5209480000001</v>
      </c>
      <c r="F15" s="13">
        <v>1892</v>
      </c>
      <c r="G15" s="13">
        <v>1870.1482900000001</v>
      </c>
    </row>
    <row r="16" spans="1:8">
      <c r="A16" s="15" t="s">
        <v>119</v>
      </c>
      <c r="B16" s="13">
        <v>3208</v>
      </c>
      <c r="C16" s="13">
        <v>3129</v>
      </c>
      <c r="D16" s="13">
        <v>3125.7076164325999</v>
      </c>
      <c r="E16" s="13">
        <v>3769.0933651131782</v>
      </c>
      <c r="F16" s="13">
        <v>3730</v>
      </c>
      <c r="G16" s="13">
        <v>3508.0542807692582</v>
      </c>
    </row>
    <row r="17" spans="1:7" ht="16.2">
      <c r="A17" s="15" t="s">
        <v>120</v>
      </c>
      <c r="B17" s="13">
        <v>1748</v>
      </c>
      <c r="C17" s="13">
        <v>1651</v>
      </c>
      <c r="D17" s="22">
        <f>SUM(D18+D19)</f>
        <v>1691625.30183</v>
      </c>
      <c r="E17" s="22">
        <v>1716396.6</v>
      </c>
      <c r="F17" s="22">
        <v>1673960.1600000001</v>
      </c>
      <c r="G17" s="22">
        <v>1654947</v>
      </c>
    </row>
    <row r="18" spans="1:7" ht="16.2">
      <c r="A18" s="15" t="s">
        <v>121</v>
      </c>
      <c r="B18" s="13">
        <v>1139</v>
      </c>
      <c r="C18" s="13">
        <v>1026</v>
      </c>
      <c r="D18" s="22">
        <v>1050022.1018300001</v>
      </c>
      <c r="E18" s="22">
        <v>990892.1</v>
      </c>
      <c r="F18" s="22">
        <v>896086.85999999987</v>
      </c>
      <c r="G18" s="22">
        <v>901765</v>
      </c>
    </row>
    <row r="19" spans="1:7" ht="16.2">
      <c r="A19" s="15" t="s">
        <v>122</v>
      </c>
      <c r="B19" s="13">
        <v>609</v>
      </c>
      <c r="C19" s="13">
        <v>625</v>
      </c>
      <c r="D19" s="22">
        <v>641603.19999999995</v>
      </c>
      <c r="E19" s="22">
        <v>725000</v>
      </c>
      <c r="F19" s="22">
        <v>777873.30000000016</v>
      </c>
      <c r="G19" s="22">
        <v>754182</v>
      </c>
    </row>
    <row r="20" spans="1:7">
      <c r="A20" s="10" t="s">
        <v>123</v>
      </c>
      <c r="B20" s="16"/>
      <c r="C20" s="16"/>
      <c r="D20" s="16"/>
      <c r="E20" s="16"/>
      <c r="F20" s="16"/>
      <c r="G20" s="16"/>
    </row>
    <row r="21" spans="1:7">
      <c r="A21" s="12" t="s">
        <v>124</v>
      </c>
      <c r="B21" s="17">
        <v>99465</v>
      </c>
      <c r="C21" s="17">
        <v>77182</v>
      </c>
      <c r="D21" s="17">
        <v>76790.293000000005</v>
      </c>
      <c r="E21" s="17">
        <v>81239</v>
      </c>
      <c r="F21" s="154">
        <v>80095190</v>
      </c>
      <c r="G21" s="238">
        <v>89866</v>
      </c>
    </row>
    <row r="22" spans="1:7">
      <c r="A22" s="12" t="s">
        <v>125</v>
      </c>
      <c r="B22" s="17">
        <v>11025</v>
      </c>
      <c r="C22" s="17">
        <v>10097</v>
      </c>
      <c r="D22" s="17">
        <v>10255.383900000001</v>
      </c>
      <c r="E22" s="17">
        <v>10853</v>
      </c>
      <c r="F22" s="17">
        <v>10610.717837894432</v>
      </c>
      <c r="G22" s="17">
        <v>9640</v>
      </c>
    </row>
    <row r="23" spans="1:7">
      <c r="A23" s="10" t="s">
        <v>126</v>
      </c>
      <c r="B23" s="18"/>
      <c r="C23" s="18"/>
      <c r="D23" s="16"/>
      <c r="E23" s="16"/>
      <c r="F23" s="16"/>
      <c r="G23" s="16"/>
    </row>
    <row r="24" spans="1:7">
      <c r="A24" s="12" t="s">
        <v>127</v>
      </c>
      <c r="B24" s="17">
        <v>5874</v>
      </c>
      <c r="C24" s="17">
        <v>5995</v>
      </c>
      <c r="D24" s="17">
        <v>6220</v>
      </c>
      <c r="E24" s="17">
        <v>6583</v>
      </c>
      <c r="F24" s="17">
        <v>6480</v>
      </c>
      <c r="G24" s="17">
        <v>6689</v>
      </c>
    </row>
    <row r="25" spans="1:7" ht="30">
      <c r="A25" s="12" t="s">
        <v>128</v>
      </c>
      <c r="B25" s="17">
        <v>1938</v>
      </c>
      <c r="C25" s="17">
        <v>1877</v>
      </c>
      <c r="D25" s="17">
        <v>1884</v>
      </c>
      <c r="E25" s="17">
        <v>1761</v>
      </c>
      <c r="F25" s="17">
        <v>1536.4</v>
      </c>
      <c r="G25" s="17">
        <v>1609.3</v>
      </c>
    </row>
    <row r="26" spans="1:7">
      <c r="A26" s="150" t="s">
        <v>1</v>
      </c>
      <c r="B26" s="151">
        <v>2019</v>
      </c>
      <c r="C26" s="151">
        <v>2020</v>
      </c>
      <c r="D26" s="151">
        <v>2021</v>
      </c>
      <c r="E26" s="151">
        <v>2022</v>
      </c>
      <c r="F26" s="151">
        <v>2023</v>
      </c>
      <c r="G26" s="151">
        <v>2024</v>
      </c>
    </row>
    <row r="27" spans="1:7" ht="30">
      <c r="A27" s="10" t="s">
        <v>129</v>
      </c>
      <c r="B27" s="16"/>
      <c r="C27" s="16"/>
      <c r="D27" s="16"/>
      <c r="E27" s="16"/>
      <c r="F27" s="16"/>
      <c r="G27" s="16"/>
    </row>
    <row r="28" spans="1:7" ht="16.2">
      <c r="A28" s="12" t="s">
        <v>130</v>
      </c>
      <c r="B28" s="17">
        <v>1158</v>
      </c>
      <c r="C28" s="17">
        <v>1105</v>
      </c>
      <c r="D28" s="22">
        <v>1111916.6000000001</v>
      </c>
      <c r="E28" s="22">
        <v>1120000</v>
      </c>
      <c r="F28" s="22">
        <v>1096435.6491</v>
      </c>
      <c r="G28" s="22">
        <v>1083963</v>
      </c>
    </row>
    <row r="29" spans="1:7" ht="16.2">
      <c r="A29" s="12" t="s">
        <v>131</v>
      </c>
      <c r="B29" s="17">
        <v>469</v>
      </c>
      <c r="C29" s="17">
        <v>474</v>
      </c>
      <c r="D29" s="22">
        <v>463656.6</v>
      </c>
      <c r="E29" s="22">
        <v>460000</v>
      </c>
      <c r="F29" s="22">
        <v>442034.04909999995</v>
      </c>
      <c r="G29" s="22">
        <v>475505</v>
      </c>
    </row>
    <row r="30" spans="1:7" ht="16.2">
      <c r="A30" s="12" t="s">
        <v>132</v>
      </c>
      <c r="B30" s="17">
        <v>689</v>
      </c>
      <c r="C30" s="17">
        <v>631</v>
      </c>
      <c r="D30" s="22">
        <v>648260</v>
      </c>
      <c r="E30" s="22">
        <v>660000</v>
      </c>
      <c r="F30" s="22">
        <v>654401.6</v>
      </c>
      <c r="G30" s="22">
        <v>608458</v>
      </c>
    </row>
    <row r="31" spans="1:7">
      <c r="A31" s="14" t="s">
        <v>133</v>
      </c>
      <c r="B31" s="203">
        <v>93.5</v>
      </c>
      <c r="C31" s="203">
        <v>67.3</v>
      </c>
      <c r="D31" s="203">
        <v>63.469081347394088</v>
      </c>
      <c r="E31" s="203">
        <v>73</v>
      </c>
      <c r="F31" s="203">
        <v>67.246969000000007</v>
      </c>
      <c r="G31" s="203">
        <v>68</v>
      </c>
    </row>
    <row r="32" spans="1:7">
      <c r="A32" s="10" t="s">
        <v>134</v>
      </c>
      <c r="B32" s="16"/>
      <c r="C32" s="16"/>
      <c r="D32" s="16"/>
      <c r="E32" s="16"/>
      <c r="F32" s="16"/>
      <c r="G32" s="16"/>
    </row>
    <row r="33" spans="1:7">
      <c r="A33" s="283" t="s">
        <v>135</v>
      </c>
      <c r="B33" s="17">
        <v>2857</v>
      </c>
      <c r="C33" s="17">
        <v>2536</v>
      </c>
      <c r="D33" s="17">
        <v>2570.8266750000003</v>
      </c>
      <c r="E33" s="17">
        <v>2679</v>
      </c>
      <c r="F33" s="68">
        <v>2844.2804459999998</v>
      </c>
      <c r="G33" s="68">
        <v>2412</v>
      </c>
    </row>
    <row r="34" spans="1:7">
      <c r="A34" s="12" t="s">
        <v>136</v>
      </c>
      <c r="B34" s="17">
        <v>55</v>
      </c>
      <c r="C34" s="17">
        <v>26</v>
      </c>
      <c r="D34" s="17">
        <f>2571-2557</f>
        <v>14</v>
      </c>
      <c r="E34" s="17">
        <v>12</v>
      </c>
      <c r="F34" s="68">
        <v>14.047701000000123</v>
      </c>
      <c r="G34" s="68">
        <v>40</v>
      </c>
    </row>
    <row r="35" spans="1:7" ht="30">
      <c r="A35" s="10" t="s">
        <v>137</v>
      </c>
      <c r="B35" s="18"/>
      <c r="C35" s="18"/>
      <c r="D35" s="16"/>
      <c r="E35" s="16"/>
      <c r="F35" s="16"/>
      <c r="G35" s="16"/>
    </row>
    <row r="36" spans="1:7" ht="16.8">
      <c r="A36" s="12" t="s">
        <v>138</v>
      </c>
      <c r="B36" s="17">
        <v>68334</v>
      </c>
      <c r="C36" s="17">
        <v>55187.1</v>
      </c>
      <c r="D36" s="17">
        <v>54813</v>
      </c>
      <c r="E36" s="17">
        <v>22070</v>
      </c>
      <c r="F36" s="68">
        <v>20207</v>
      </c>
      <c r="G36" s="68">
        <v>20137</v>
      </c>
    </row>
    <row r="37" spans="1:7" ht="16.2">
      <c r="A37" s="12" t="s">
        <v>886</v>
      </c>
      <c r="B37" s="45">
        <v>0.01</v>
      </c>
      <c r="C37" s="45">
        <v>0.01</v>
      </c>
      <c r="D37" s="45">
        <v>6.7953034767762452E-3</v>
      </c>
      <c r="E37" s="45">
        <v>7.4764875927599995E-3</v>
      </c>
      <c r="F37" s="45">
        <v>0.68599999999999994</v>
      </c>
      <c r="G37" s="45">
        <v>0.66679999999999995</v>
      </c>
    </row>
    <row r="38" spans="1:7" ht="16.2">
      <c r="A38" s="14" t="s">
        <v>139</v>
      </c>
      <c r="B38" s="19">
        <v>16.2</v>
      </c>
      <c r="C38" s="19">
        <v>14.4</v>
      </c>
      <c r="D38" s="19">
        <v>16.971631979909528</v>
      </c>
      <c r="E38" s="19">
        <v>13.051146914625001</v>
      </c>
      <c r="F38" s="19">
        <v>9.4858085627142206</v>
      </c>
      <c r="G38" s="19">
        <v>5.7830000000000004</v>
      </c>
    </row>
    <row r="39" spans="1:7" ht="30">
      <c r="A39" s="10" t="s">
        <v>140</v>
      </c>
      <c r="B39" s="16"/>
      <c r="C39" s="16"/>
      <c r="D39" s="16"/>
      <c r="E39" s="16"/>
      <c r="F39" s="16"/>
      <c r="G39" s="16"/>
    </row>
    <row r="40" spans="1:7" ht="16.8">
      <c r="A40" s="12" t="s">
        <v>138</v>
      </c>
      <c r="B40" s="17">
        <v>15520</v>
      </c>
      <c r="C40" s="17">
        <v>15745</v>
      </c>
      <c r="D40" s="17">
        <v>16454</v>
      </c>
      <c r="E40" s="17">
        <v>19948</v>
      </c>
      <c r="F40" s="17">
        <v>19250.045999999998</v>
      </c>
      <c r="G40" s="237">
        <v>18153.900000000001</v>
      </c>
    </row>
    <row r="41" spans="1:7" ht="30">
      <c r="A41" s="12" t="s">
        <v>141</v>
      </c>
      <c r="B41" s="17">
        <v>5033</v>
      </c>
      <c r="C41" s="17">
        <v>4843</v>
      </c>
      <c r="D41" s="17">
        <v>4860.8999999999996</v>
      </c>
      <c r="E41" s="17">
        <v>4490</v>
      </c>
      <c r="F41" s="17">
        <v>3963.8</v>
      </c>
      <c r="G41" s="237">
        <v>4216.3</v>
      </c>
    </row>
    <row r="42" spans="1:7">
      <c r="A42" s="14" t="s">
        <v>142</v>
      </c>
      <c r="B42" s="20">
        <v>2.2999999999999998</v>
      </c>
      <c r="C42" s="20">
        <v>1.9</v>
      </c>
      <c r="D42" s="20">
        <v>1.7</v>
      </c>
      <c r="E42" s="20">
        <v>1.9</v>
      </c>
      <c r="F42" s="20">
        <v>1.6613537117903929</v>
      </c>
      <c r="G42" s="159">
        <v>1.78</v>
      </c>
    </row>
    <row r="43" spans="1:7" ht="30">
      <c r="A43" s="12" t="s">
        <v>143</v>
      </c>
      <c r="B43" s="20">
        <v>0.7</v>
      </c>
      <c r="C43" s="20">
        <v>0.5</v>
      </c>
      <c r="D43" s="20">
        <v>0.5</v>
      </c>
      <c r="E43" s="20">
        <v>0.5</v>
      </c>
      <c r="F43" s="20">
        <v>0.32</v>
      </c>
      <c r="G43" s="19">
        <v>0.6</v>
      </c>
    </row>
    <row r="44" spans="1:7" ht="85.95" customHeight="1">
      <c r="A44" s="405" t="s">
        <v>144</v>
      </c>
      <c r="B44" s="405"/>
      <c r="C44" s="405"/>
      <c r="D44" s="405"/>
      <c r="E44" s="405"/>
      <c r="F44" s="405"/>
      <c r="G44" s="405"/>
    </row>
    <row r="45" spans="1:7" ht="57" customHeight="1">
      <c r="A45" s="407" t="s">
        <v>835</v>
      </c>
      <c r="B45" s="407"/>
      <c r="C45" s="407"/>
      <c r="D45" s="407"/>
      <c r="E45" s="407"/>
      <c r="F45" s="407"/>
      <c r="G45" s="407"/>
    </row>
    <row r="46" spans="1:7" ht="16.2">
      <c r="A46" s="4" t="s">
        <v>145</v>
      </c>
    </row>
    <row r="47" spans="1:7" s="37" customFormat="1">
      <c r="A47" s="37" t="s">
        <v>883</v>
      </c>
    </row>
    <row r="48" spans="1:7">
      <c r="A48" s="4" t="s">
        <v>146</v>
      </c>
    </row>
  </sheetData>
  <mergeCells count="3">
    <mergeCell ref="A44:G44"/>
    <mergeCell ref="A4:G4"/>
    <mergeCell ref="A45:G45"/>
  </mergeCells>
  <phoneticPr fontId="1"/>
  <hyperlinks>
    <hyperlink ref="H1" location="Contents!A1" display="Contents" xr:uid="{F6237CC2-2279-4B7C-83FA-CA5C4DFD3073}"/>
  </hyperlinks>
  <pageMargins left="0.25" right="0.25" top="0.75" bottom="0.75" header="0.3" footer="0.3"/>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1"/>
  <sheetViews>
    <sheetView zoomScale="115" zoomScaleNormal="115" workbookViewId="0">
      <selection activeCell="E1" sqref="E1"/>
    </sheetView>
  </sheetViews>
  <sheetFormatPr defaultColWidth="9" defaultRowHeight="15"/>
  <cols>
    <col min="1" max="1" width="36.19921875" style="4" customWidth="1"/>
    <col min="2" max="2" width="23.296875" style="4" customWidth="1"/>
    <col min="3" max="5" width="18.5" style="4" customWidth="1"/>
    <col min="6" max="7" width="9" style="4"/>
    <col min="8" max="8" width="12.5" style="4" bestFit="1" customWidth="1"/>
    <col min="9" max="16384" width="9" style="4"/>
  </cols>
  <sheetData>
    <row r="1" spans="1:8" ht="18">
      <c r="D1" s="5"/>
      <c r="E1" s="94" t="s">
        <v>28</v>
      </c>
    </row>
    <row r="2" spans="1:8" ht="18.600000000000001">
      <c r="A2" s="6" t="s">
        <v>29</v>
      </c>
    </row>
    <row r="3" spans="1:8" ht="18.600000000000001">
      <c r="A3" s="6"/>
    </row>
    <row r="4" spans="1:8">
      <c r="A4" s="413" t="s">
        <v>147</v>
      </c>
      <c r="B4" s="413"/>
      <c r="C4" s="413"/>
      <c r="D4" s="413"/>
      <c r="E4" s="97" t="s">
        <v>149</v>
      </c>
    </row>
    <row r="5" spans="1:8">
      <c r="A5" s="9"/>
      <c r="B5" s="9"/>
      <c r="C5" s="9" t="s">
        <v>148</v>
      </c>
      <c r="D5" s="9" t="s">
        <v>150</v>
      </c>
      <c r="E5" s="9" t="s">
        <v>151</v>
      </c>
    </row>
    <row r="6" spans="1:8">
      <c r="A6" s="122" t="s">
        <v>152</v>
      </c>
      <c r="B6" s="123" t="s">
        <v>157</v>
      </c>
      <c r="C6" s="255">
        <v>16158.8</v>
      </c>
      <c r="D6" s="255">
        <v>0</v>
      </c>
      <c r="E6" s="414" t="e">
        <f>'[1]環境8.スコープ3排出量'!E21</f>
        <v>#REF!</v>
      </c>
    </row>
    <row r="7" spans="1:8">
      <c r="A7" s="124"/>
      <c r="B7" s="123" t="s">
        <v>158</v>
      </c>
      <c r="C7" s="255">
        <v>1126</v>
      </c>
      <c r="D7" s="255">
        <v>6959.2</v>
      </c>
      <c r="E7" s="415"/>
    </row>
    <row r="8" spans="1:8">
      <c r="A8" s="124"/>
      <c r="B8" s="123" t="s">
        <v>159</v>
      </c>
      <c r="C8" s="255">
        <v>278</v>
      </c>
      <c r="D8" s="255">
        <v>72</v>
      </c>
      <c r="E8" s="415"/>
    </row>
    <row r="9" spans="1:8">
      <c r="A9" s="124"/>
      <c r="B9" s="123" t="s">
        <v>160</v>
      </c>
      <c r="C9" s="256" t="s">
        <v>23</v>
      </c>
      <c r="D9" s="256" t="s">
        <v>23</v>
      </c>
      <c r="E9" s="415"/>
    </row>
    <row r="10" spans="1:8">
      <c r="A10" s="125"/>
      <c r="B10" s="123" t="s">
        <v>161</v>
      </c>
      <c r="C10" s="255">
        <v>18085</v>
      </c>
      <c r="D10" s="255">
        <v>0</v>
      </c>
      <c r="E10" s="415"/>
    </row>
    <row r="11" spans="1:8">
      <c r="A11" s="122" t="s">
        <v>153</v>
      </c>
      <c r="B11" s="123" t="s">
        <v>162</v>
      </c>
      <c r="C11" s="255">
        <v>3978.8</v>
      </c>
      <c r="D11" s="255">
        <v>0</v>
      </c>
      <c r="E11" s="415"/>
      <c r="H11" s="134"/>
    </row>
    <row r="12" spans="1:8">
      <c r="A12" s="124"/>
      <c r="B12" s="123" t="s">
        <v>163</v>
      </c>
      <c r="C12" s="257">
        <v>18263</v>
      </c>
      <c r="D12" s="257">
        <v>13118</v>
      </c>
      <c r="E12" s="415"/>
    </row>
    <row r="13" spans="1:8">
      <c r="A13" s="125"/>
      <c r="B13" s="123" t="s">
        <v>164</v>
      </c>
      <c r="C13" s="257">
        <v>8663.6</v>
      </c>
      <c r="D13" s="257">
        <v>3936</v>
      </c>
      <c r="E13" s="415"/>
    </row>
    <row r="14" spans="1:8">
      <c r="A14" s="122" t="s">
        <v>154</v>
      </c>
      <c r="B14" s="123" t="s">
        <v>165</v>
      </c>
      <c r="C14" s="255">
        <v>166802</v>
      </c>
      <c r="D14" s="255">
        <v>128044</v>
      </c>
      <c r="E14" s="416"/>
    </row>
    <row r="15" spans="1:8">
      <c r="A15" s="408" t="s">
        <v>155</v>
      </c>
      <c r="B15" s="409"/>
      <c r="C15" s="255">
        <f>SUM(C6:C14)</f>
        <v>233355.2</v>
      </c>
      <c r="D15" s="255">
        <f>SUM(D6:D14)</f>
        <v>152129.20000000001</v>
      </c>
      <c r="E15" s="255" t="e">
        <f>E6</f>
        <v>#REF!</v>
      </c>
    </row>
    <row r="16" spans="1:8">
      <c r="A16" s="408" t="s">
        <v>156</v>
      </c>
      <c r="B16" s="409"/>
      <c r="C16" s="410" t="e">
        <f>C15+D15+E15</f>
        <v>#REF!</v>
      </c>
      <c r="D16" s="411"/>
      <c r="E16" s="412"/>
    </row>
    <row r="17" spans="1:5">
      <c r="A17" s="37" t="s">
        <v>109</v>
      </c>
      <c r="B17" s="37"/>
      <c r="C17" s="37"/>
      <c r="D17" s="37"/>
      <c r="E17" s="37"/>
    </row>
    <row r="18" spans="1:5">
      <c r="A18" s="4" t="s">
        <v>166</v>
      </c>
      <c r="D18" s="134"/>
    </row>
    <row r="19" spans="1:5">
      <c r="E19" s="200"/>
    </row>
    <row r="21" spans="1:5">
      <c r="C21" s="200"/>
      <c r="E21" s="207"/>
    </row>
  </sheetData>
  <mergeCells count="5">
    <mergeCell ref="A16:B16"/>
    <mergeCell ref="C16:E16"/>
    <mergeCell ref="A4:D4"/>
    <mergeCell ref="A15:B15"/>
    <mergeCell ref="E6:E14"/>
  </mergeCells>
  <phoneticPr fontId="1"/>
  <hyperlinks>
    <hyperlink ref="E1" location="Contents!A1" display="Contents" xr:uid="{BFD77D45-AE8E-4BA4-8D6E-4CA076A4D94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3"/>
  <sheetViews>
    <sheetView workbookViewId="0">
      <selection activeCell="E1" sqref="E1"/>
    </sheetView>
  </sheetViews>
  <sheetFormatPr defaultColWidth="9" defaultRowHeight="15"/>
  <cols>
    <col min="1" max="1" width="5.5" style="4" customWidth="1"/>
    <col min="2" max="2" width="24.19921875" style="4" customWidth="1"/>
    <col min="3" max="3" width="12.5" style="4" customWidth="1"/>
    <col min="4" max="4" width="77.69921875" style="4" customWidth="1"/>
    <col min="5" max="5" width="16.69921875" style="4" customWidth="1"/>
    <col min="6" max="16384" width="9" style="4"/>
  </cols>
  <sheetData>
    <row r="1" spans="1:5" ht="18">
      <c r="E1" s="94" t="s">
        <v>28</v>
      </c>
    </row>
    <row r="2" spans="1:5" ht="18.600000000000001">
      <c r="A2" s="6" t="s">
        <v>29</v>
      </c>
    </row>
    <row r="3" spans="1:5" ht="18.600000000000001">
      <c r="A3" s="6"/>
    </row>
    <row r="4" spans="1:5">
      <c r="A4" s="413" t="s">
        <v>205</v>
      </c>
      <c r="B4" s="413"/>
      <c r="C4" s="413"/>
      <c r="D4" s="413"/>
      <c r="E4" s="413"/>
    </row>
    <row r="5" spans="1:5" ht="30">
      <c r="A5" s="417" t="s">
        <v>167</v>
      </c>
      <c r="B5" s="418"/>
      <c r="C5" s="9" t="s">
        <v>168</v>
      </c>
      <c r="D5" s="9" t="s">
        <v>169</v>
      </c>
      <c r="E5" s="9" t="s">
        <v>170</v>
      </c>
    </row>
    <row r="6" spans="1:5" ht="45">
      <c r="A6" s="287">
        <v>1</v>
      </c>
      <c r="B6" s="284" t="s">
        <v>171</v>
      </c>
      <c r="C6" s="288" t="s">
        <v>172</v>
      </c>
      <c r="D6" s="284" t="s">
        <v>173</v>
      </c>
      <c r="E6" s="285">
        <v>997147.05485592398</v>
      </c>
    </row>
    <row r="7" spans="1:5">
      <c r="A7" s="287">
        <v>2</v>
      </c>
      <c r="B7" s="286" t="s">
        <v>174</v>
      </c>
      <c r="C7" s="288" t="s">
        <v>172</v>
      </c>
      <c r="D7" s="286" t="s">
        <v>175</v>
      </c>
      <c r="E7" s="285">
        <v>61165.174902413753</v>
      </c>
    </row>
    <row r="8" spans="1:5" ht="45">
      <c r="A8" s="287">
        <v>3</v>
      </c>
      <c r="B8" s="284" t="s">
        <v>176</v>
      </c>
      <c r="C8" s="288" t="s">
        <v>172</v>
      </c>
      <c r="D8" s="284" t="s">
        <v>177</v>
      </c>
      <c r="E8" s="285">
        <v>65131.79408361527</v>
      </c>
    </row>
    <row r="9" spans="1:5" ht="30">
      <c r="A9" s="287">
        <v>4</v>
      </c>
      <c r="B9" s="284" t="s">
        <v>178</v>
      </c>
      <c r="C9" s="288" t="s">
        <v>172</v>
      </c>
      <c r="D9" s="284" t="s">
        <v>179</v>
      </c>
      <c r="E9" s="285">
        <v>413.48694788298798</v>
      </c>
    </row>
    <row r="10" spans="1:5" ht="30">
      <c r="A10" s="287">
        <v>5</v>
      </c>
      <c r="B10" s="284" t="s">
        <v>180</v>
      </c>
      <c r="C10" s="288" t="s">
        <v>172</v>
      </c>
      <c r="D10" s="284" t="s">
        <v>181</v>
      </c>
      <c r="E10" s="285">
        <v>2470.2990328514388</v>
      </c>
    </row>
    <row r="11" spans="1:5">
      <c r="A11" s="287">
        <v>6</v>
      </c>
      <c r="B11" s="286" t="s">
        <v>182</v>
      </c>
      <c r="C11" s="288" t="s">
        <v>172</v>
      </c>
      <c r="D11" s="284" t="s">
        <v>183</v>
      </c>
      <c r="E11" s="285">
        <v>9606.0444417885956</v>
      </c>
    </row>
    <row r="12" spans="1:5">
      <c r="A12" s="287">
        <v>7</v>
      </c>
      <c r="B12" s="286" t="s">
        <v>184</v>
      </c>
      <c r="C12" s="288" t="s">
        <v>172</v>
      </c>
      <c r="D12" s="284" t="s">
        <v>185</v>
      </c>
      <c r="E12" s="285">
        <v>31376.821261430872</v>
      </c>
    </row>
    <row r="13" spans="1:5" ht="30">
      <c r="A13" s="287">
        <v>8</v>
      </c>
      <c r="B13" s="286" t="s">
        <v>186</v>
      </c>
      <c r="C13" s="288" t="s">
        <v>172</v>
      </c>
      <c r="D13" s="284" t="s">
        <v>187</v>
      </c>
      <c r="E13" s="285">
        <v>12243.230783999994</v>
      </c>
    </row>
    <row r="14" spans="1:5" ht="45">
      <c r="A14" s="287">
        <v>9</v>
      </c>
      <c r="B14" s="284" t="s">
        <v>188</v>
      </c>
      <c r="C14" s="288" t="s">
        <v>172</v>
      </c>
      <c r="D14" s="284" t="s">
        <v>189</v>
      </c>
      <c r="E14" s="285">
        <v>17605.187886030279</v>
      </c>
    </row>
    <row r="15" spans="1:5" ht="45">
      <c r="A15" s="43">
        <v>10</v>
      </c>
      <c r="B15" s="244" t="s">
        <v>190</v>
      </c>
      <c r="C15" s="224" t="s">
        <v>191</v>
      </c>
      <c r="D15" s="244" t="s">
        <v>192</v>
      </c>
      <c r="E15" s="44" t="s">
        <v>22</v>
      </c>
    </row>
    <row r="16" spans="1:5" ht="45">
      <c r="A16" s="43">
        <v>11</v>
      </c>
      <c r="B16" s="243" t="s">
        <v>193</v>
      </c>
      <c r="C16" s="224" t="s">
        <v>191</v>
      </c>
      <c r="D16" s="244" t="s">
        <v>194</v>
      </c>
      <c r="E16" s="44" t="s">
        <v>22</v>
      </c>
    </row>
    <row r="17" spans="1:5" ht="30">
      <c r="A17" s="287">
        <v>12</v>
      </c>
      <c r="B17" s="284" t="s">
        <v>195</v>
      </c>
      <c r="C17" s="288" t="s">
        <v>172</v>
      </c>
      <c r="D17" s="284" t="s">
        <v>196</v>
      </c>
      <c r="E17" s="285">
        <v>66454.693253603968</v>
      </c>
    </row>
    <row r="18" spans="1:5">
      <c r="A18" s="287">
        <v>13</v>
      </c>
      <c r="B18" s="286" t="s">
        <v>197</v>
      </c>
      <c r="C18" s="288" t="s">
        <v>172</v>
      </c>
      <c r="D18" s="284" t="s">
        <v>198</v>
      </c>
      <c r="E18" s="285">
        <v>1718.6123930414733</v>
      </c>
    </row>
    <row r="19" spans="1:5" ht="30">
      <c r="A19" s="287">
        <v>14</v>
      </c>
      <c r="B19" s="286" t="s">
        <v>200</v>
      </c>
      <c r="C19" s="288" t="s">
        <v>172</v>
      </c>
      <c r="D19" s="284" t="s">
        <v>199</v>
      </c>
      <c r="E19" s="285">
        <v>34961.18118547037</v>
      </c>
    </row>
    <row r="20" spans="1:5">
      <c r="A20" s="287">
        <v>15</v>
      </c>
      <c r="B20" s="289" t="s">
        <v>201</v>
      </c>
      <c r="C20" s="288" t="s">
        <v>172</v>
      </c>
      <c r="D20" s="287" t="s">
        <v>202</v>
      </c>
      <c r="E20" s="285">
        <v>92947.735942226893</v>
      </c>
    </row>
    <row r="21" spans="1:5">
      <c r="A21" s="419" t="s">
        <v>76</v>
      </c>
      <c r="B21" s="420"/>
      <c r="C21" s="420"/>
      <c r="D21" s="421"/>
      <c r="E21" s="21">
        <f>SUM(E6:E20)</f>
        <v>1393241.3169702797</v>
      </c>
    </row>
    <row r="22" spans="1:5">
      <c r="A22" s="4" t="s">
        <v>203</v>
      </c>
    </row>
    <row r="23" spans="1:5">
      <c r="A23" s="37" t="s">
        <v>204</v>
      </c>
      <c r="B23" s="37"/>
      <c r="C23" s="37"/>
      <c r="D23" s="37"/>
    </row>
  </sheetData>
  <mergeCells count="3">
    <mergeCell ref="A4:E4"/>
    <mergeCell ref="A5:B5"/>
    <mergeCell ref="A21:D21"/>
  </mergeCells>
  <phoneticPr fontId="1"/>
  <hyperlinks>
    <hyperlink ref="E1" location="Contents!A1" display="Contents" xr:uid="{BB2C0D13-F05D-4A92-BC75-5CAE3CFC013F}"/>
  </hyperlink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Contents</vt:lpstr>
      <vt:lpstr>E1.Environmental certification</vt:lpstr>
      <vt:lpstr>E2.Food loss and waste recycl</vt:lpstr>
      <vt:lpstr>E3.PRTR Act etc.</vt:lpstr>
      <vt:lpstr>E4.Packaging recycling</vt:lpstr>
      <vt:lpstr>E5.Economic accounting</vt:lpstr>
      <vt:lpstr>E6.Environmental impacts</vt:lpstr>
      <vt:lpstr>E7.CO2 emissions in FY2024</vt:lpstr>
      <vt:lpstr>E8.Scope 3</vt:lpstr>
      <vt:lpstr>E9.CO2 emissions (Scope1+2)</vt:lpstr>
      <vt:lpstr>E10.Energy use (Scope1+2)</vt:lpstr>
      <vt:lpstr>E11.CO2, NOx, fuel - logistics</vt:lpstr>
      <vt:lpstr>E12.Ecofriendly sales equipmet</vt:lpstr>
      <vt:lpstr>E13.Plastic-containing products</vt:lpstr>
      <vt:lpstr>E14.Plastic-using products</vt:lpstr>
      <vt:lpstr>E15.Assessment of water risk</vt:lpstr>
      <vt:lpstr>E16.Water risk survey cost</vt:lpstr>
      <vt:lpstr>E17.Water used</vt:lpstr>
      <vt:lpstr>E18.Biodiversity</vt:lpstr>
      <vt:lpstr>E19.Waste generated</vt:lpstr>
      <vt:lpstr>E20.Waste and recycling rates</vt:lpstr>
      <vt:lpstr>E21.Water data outside Japan</vt:lpstr>
      <vt:lpstr>E22.Water data in Japan</vt:lpstr>
      <vt:lpstr>E23.Business site</vt:lpstr>
      <vt:lpstr>E24.Japanese business site</vt:lpstr>
      <vt:lpstr>S1.Social certification</vt:lpstr>
      <vt:lpstr>S2.Community investment </vt:lpstr>
      <vt:lpstr>S3.Sustainable procurement sur</vt:lpstr>
      <vt:lpstr>S4.Supplier initiatives</vt:lpstr>
      <vt:lpstr>S5.Locally-procured</vt:lpstr>
      <vt:lpstr>S6.Green procurement ratio</vt:lpstr>
      <vt:lpstr>S7.Low-sugar, reduced-calorie </vt:lpstr>
      <vt:lpstr>S8.Work accident frequency</vt:lpstr>
      <vt:lpstr>S9.Paid holidays, overtime hour</vt:lpstr>
      <vt:lpstr>S10.Taking parental leave</vt:lpstr>
      <vt:lpstr>S11.Starting salaries</vt:lpstr>
      <vt:lpstr>S12.Training time and cost</vt:lpstr>
      <vt:lpstr>S13.Shirota-ism workshops</vt:lpstr>
      <vt:lpstr>S14.Female managers </vt:lpstr>
      <vt:lpstr>S15.Employees with disabilitie</vt:lpstr>
      <vt:lpstr>S16.Continuous employment</vt:lpstr>
      <vt:lpstr>S17.Human resources data</vt:lpstr>
      <vt:lpstr>S18.Outside Japan-Humanresource</vt:lpstr>
      <vt:lpstr>S19.Human rights</vt:lpstr>
      <vt:lpstr>S20.Customer consultation</vt:lpstr>
      <vt:lpstr>G1.Governance organization</vt:lpstr>
      <vt:lpstr>G2.Frequency of meetings</vt:lpstr>
      <vt:lpstr>G3.Number of audit reports</vt:lpstr>
      <vt:lpstr>G4.Remuneration of officers</vt:lpstr>
      <vt:lpstr>G5.BCP drill participation</vt:lpstr>
      <vt:lpstr>G6.Internal reporting system</vt:lpstr>
      <vt:lpstr>G7.Training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NCF</dc:creator>
  <cp:lastModifiedBy>貝山 季</cp:lastModifiedBy>
  <cp:lastPrinted>2025-10-07T02:02:47Z</cp:lastPrinted>
  <dcterms:created xsi:type="dcterms:W3CDTF">2022-08-31T05:27:56Z</dcterms:created>
  <dcterms:modified xsi:type="dcterms:W3CDTF">2025-11-25T22:39:39Z</dcterms:modified>
</cp:coreProperties>
</file>